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105" windowWidth="11895" windowHeight="2760" firstSheet="3" activeTab="3"/>
  </bookViews>
  <sheets>
    <sheet name="HMI-oct.2005-oct.2006" sheetId="1" r:id="rId1"/>
    <sheet name="Sheet2" sheetId="2" r:id="rId2"/>
    <sheet name="REVISED-HMI-2005-2006" sheetId="3" r:id="rId3"/>
    <sheet name="WF appliction revisedaug 2018" sheetId="4" r:id="rId4"/>
  </sheets>
  <definedNames>
    <definedName name="_xlnm.Print_Area" localSheetId="0">'HMI-oct.2005-oct.2006'!$A$1:$G$75</definedName>
    <definedName name="_xlnm.Print_Area" localSheetId="2">'REVISED-HMI-2005-2006'!$A$1:$V$58</definedName>
    <definedName name="_xlnm.Print_Area" localSheetId="1">'Sheet2'!$A$1:$F$80</definedName>
    <definedName name="_xlnm.Print_Area" localSheetId="3">'WF appliction revisedaug 2018'!$A$1:$L$72</definedName>
  </definedNames>
  <calcPr fullCalcOnLoad="1"/>
</workbook>
</file>

<file path=xl/sharedStrings.xml><?xml version="1.0" encoding="utf-8"?>
<sst xmlns="http://schemas.openxmlformats.org/spreadsheetml/2006/main" count="420" uniqueCount="236">
  <si>
    <t>CAREER EXECUTIVE SERVICE BOARD</t>
  </si>
  <si>
    <t>P</t>
  </si>
  <si>
    <t>CARMEN Q. BALINGIT</t>
  </si>
  <si>
    <t>TOTALS</t>
  </si>
  <si>
    <t>PAYEE</t>
  </si>
  <si>
    <t>AMOUNT</t>
  </si>
  <si>
    <t>3% int.</t>
  </si>
  <si>
    <t>2% int.</t>
  </si>
  <si>
    <t>per annum</t>
  </si>
  <si>
    <t>guaranty</t>
  </si>
  <si>
    <t>AQUINO, Robert</t>
  </si>
  <si>
    <t>ARBUTANTE, Luz</t>
  </si>
  <si>
    <t>AZANZA, Ma. Filipina</t>
  </si>
  <si>
    <t>BALINGIT, Carmen</t>
  </si>
  <si>
    <t>BORNAY, Liwanag</t>
  </si>
  <si>
    <t>ANDOYO, Edwin</t>
  </si>
  <si>
    <t>CARINGAL, Glenda</t>
  </si>
  <si>
    <t>COLOMA, Yvonne</t>
  </si>
  <si>
    <t>DELA CRUZ, Allan</t>
  </si>
  <si>
    <t>DELOS REYES, Felix</t>
  </si>
  <si>
    <t>JUAN, Narciliza</t>
  </si>
  <si>
    <t>NICOLAS, Tere</t>
  </si>
  <si>
    <t>ORALLO, Johanna</t>
  </si>
  <si>
    <t>PALASIGUE, Cristina</t>
  </si>
  <si>
    <t>RAMILLA, Rocel</t>
  </si>
  <si>
    <t>SUAREZ, Emmauel</t>
  </si>
  <si>
    <t>VILLAS, Rebecca</t>
  </si>
  <si>
    <t>OCOBILLO, Neddy</t>
  </si>
  <si>
    <t>TOMINES, Gertrudes</t>
  </si>
  <si>
    <t>RICAFORT MA. Consuelo</t>
  </si>
  <si>
    <t>disapproved</t>
  </si>
  <si>
    <t>Dependents</t>
  </si>
  <si>
    <t>(12 mos.)</t>
  </si>
  <si>
    <t>Personal</t>
  </si>
  <si>
    <t>&amp; Extended</t>
  </si>
  <si>
    <t>1-W</t>
  </si>
  <si>
    <t>1-M</t>
  </si>
  <si>
    <t>4-H &amp; C</t>
  </si>
  <si>
    <t>5-H &amp; C</t>
  </si>
  <si>
    <t>4-H&amp; C</t>
  </si>
  <si>
    <t>2-F&amp;M</t>
  </si>
  <si>
    <t>(7,660-5,000 cash dep. LBP))</t>
  </si>
  <si>
    <t>1- W</t>
  </si>
  <si>
    <t>GUANZON, Imelda</t>
  </si>
  <si>
    <t>1-C</t>
  </si>
  <si>
    <t>3-C &amp; M</t>
  </si>
  <si>
    <t>LACHICA, Arturo</t>
  </si>
  <si>
    <t>3-W &amp; C</t>
  </si>
  <si>
    <t>1 - M</t>
  </si>
  <si>
    <t>2-F &amp; M</t>
  </si>
  <si>
    <t>1 - F</t>
  </si>
  <si>
    <t>1 -M</t>
  </si>
  <si>
    <t>SAZON, Donan</t>
  </si>
  <si>
    <t>2-W &amp; C</t>
  </si>
  <si>
    <t>PONFERRADA, Sharian Mae</t>
  </si>
  <si>
    <t>2-P &amp; C</t>
  </si>
  <si>
    <t>SARITA, Jacky</t>
  </si>
  <si>
    <t>2-P &amp; B</t>
  </si>
  <si>
    <t>1 - W</t>
  </si>
  <si>
    <t>3 - H &amp; C</t>
  </si>
  <si>
    <t>Code:</t>
  </si>
  <si>
    <t>C - Child or Children</t>
  </si>
  <si>
    <t>H - Husband</t>
  </si>
  <si>
    <t>B - Brother</t>
  </si>
  <si>
    <t>F - Father</t>
  </si>
  <si>
    <t>M - Mother</t>
  </si>
  <si>
    <t>W - Wife</t>
  </si>
  <si>
    <t>(P6,760.00-3830)</t>
  </si>
  <si>
    <t>Ms. Tomines</t>
  </si>
  <si>
    <t>Note: Upgraded from Semi-Private to Private</t>
  </si>
  <si>
    <t>Mr. Sazon</t>
  </si>
  <si>
    <t>(P 13,520.00+2,930 (excess)</t>
  </si>
  <si>
    <t>MATRIX OF CESB PERSONNEL FOR THEIR IMMEDIATE &amp; EXTENDED DEPENDENTS FOR cy 2006.</t>
  </si>
  <si>
    <t>(3,830.00+30.00x2)</t>
  </si>
  <si>
    <t>Check # 176435</t>
  </si>
  <si>
    <t>Less: Yvonne's</t>
  </si>
  <si>
    <t>payment</t>
  </si>
  <si>
    <t>Total</t>
  </si>
  <si>
    <t xml:space="preserve">Add: </t>
  </si>
  <si>
    <t>Upgraded</t>
  </si>
  <si>
    <t>Truds</t>
  </si>
  <si>
    <t>Donan</t>
  </si>
  <si>
    <t>Personal Charge</t>
  </si>
  <si>
    <t>Jacky</t>
  </si>
  <si>
    <t>Shang</t>
  </si>
  <si>
    <t>Mo. Pay't.</t>
  </si>
  <si>
    <t>Jan.-Dec. 06</t>
  </si>
  <si>
    <t>(6,990-5,000 cash dep. LBP))</t>
  </si>
  <si>
    <t>Jan</t>
  </si>
  <si>
    <t>Feb</t>
  </si>
  <si>
    <t>Mar</t>
  </si>
  <si>
    <t>Apr</t>
  </si>
  <si>
    <t>May</t>
  </si>
  <si>
    <t>June</t>
  </si>
  <si>
    <t>July</t>
  </si>
  <si>
    <t>Aug</t>
  </si>
  <si>
    <t>Sept.</t>
  </si>
  <si>
    <t>Oct</t>
  </si>
  <si>
    <t>Nov</t>
  </si>
  <si>
    <t>Dec.</t>
  </si>
  <si>
    <t>TOTAL</t>
  </si>
  <si>
    <t>DIFF&gt;</t>
  </si>
  <si>
    <t>DELA CUADRA, ROWENA T.</t>
  </si>
  <si>
    <t>Cash</t>
  </si>
  <si>
    <t>Payment</t>
  </si>
  <si>
    <t>(per CRB)</t>
  </si>
  <si>
    <t>ALCANTARA, Pamela</t>
  </si>
  <si>
    <t>TOTALS CHK#176435 dtd. 10/12/05</t>
  </si>
  <si>
    <t>REMARKS</t>
  </si>
  <si>
    <t>BEAZON, ZENAIDA S.</t>
  </si>
  <si>
    <t>MENDOZA, CAROLINA C.</t>
  </si>
  <si>
    <t>ORTIZ, NARCISA C.</t>
  </si>
  <si>
    <t>ALCANTARA, TERESITA C.</t>
  </si>
  <si>
    <t>PONFERRADA, SOFIA RENEE</t>
  </si>
  <si>
    <t>SARITA, JAMES T.</t>
  </si>
  <si>
    <t>VILLAS, LARRYGIL D.</t>
  </si>
  <si>
    <t>VILLAS, LARRYSSE FAITH D.</t>
  </si>
  <si>
    <t>VILLAS, MERRYL FAITH D.</t>
  </si>
  <si>
    <t>SUAREZ, REMEDIOS T.</t>
  </si>
  <si>
    <t>SAZON, CHARINA IMELDA C.</t>
  </si>
  <si>
    <t>SAZON, JEAN C.</t>
  </si>
  <si>
    <t>RAMILLA, GERONIMO A.</t>
  </si>
  <si>
    <t>PALASIGUE, ESTERLITA M.</t>
  </si>
  <si>
    <t>PALASIGUE, JOSE V.</t>
  </si>
  <si>
    <t>ORALLO, NORA A.</t>
  </si>
  <si>
    <t>NICOLAS, ELOISA C.</t>
  </si>
  <si>
    <t>LACHICA, JOCELYN P.</t>
  </si>
  <si>
    <t>LACHICA, ART ENJO P.</t>
  </si>
  <si>
    <t>LACHICA, ALJO INON P.</t>
  </si>
  <si>
    <t>JUAN, MARY ANTONETTE O.</t>
  </si>
  <si>
    <t>JUAN, PETER JUSTINE O.</t>
  </si>
  <si>
    <t>GUANZON, KNIGHT GABRIEL B.</t>
  </si>
  <si>
    <t>DELOS REYES, OFELIA P.</t>
  </si>
  <si>
    <t>DELA CRUZ, LILIA B.</t>
  </si>
  <si>
    <t>approved</t>
  </si>
  <si>
    <t>ANDOYO, MA. CORAZON B.</t>
  </si>
  <si>
    <t>AQUINO, ESPERANZA M.</t>
  </si>
  <si>
    <t>ARBUTANTE, ALEJANDRO S.</t>
  </si>
  <si>
    <t>ARBUTANTE, ANGELA MARIE R.</t>
  </si>
  <si>
    <t>ARBUTANTE, CZERINA IONE R.</t>
  </si>
  <si>
    <t>ARBUTANTE, JOVIN ALLAN R.</t>
  </si>
  <si>
    <t>AZANZA, JOHN MICHAEL R.</t>
  </si>
  <si>
    <t>AZANZA, JOSEPH MATTHEW R.</t>
  </si>
  <si>
    <t>AZANZA, PATRICIA BEATRIZ R.</t>
  </si>
  <si>
    <t>AZANZA, RAQUE J.</t>
  </si>
  <si>
    <t>BALINGIT, JOHN CLARO Q.</t>
  </si>
  <si>
    <t>BALINGIT, MA.CLARA CARMELA Q.</t>
  </si>
  <si>
    <t>BALINGIT, MA.CLARA GENEVA Q.</t>
  </si>
  <si>
    <t>BALINGIT, MA.CLARA BLANCA Q.</t>
  </si>
  <si>
    <t>BALINGIT, BLANQUITO Y.</t>
  </si>
  <si>
    <t>BORNAY, DIANA JEAN L.</t>
  </si>
  <si>
    <t>BORNAY, JOHN BRYAN L.</t>
  </si>
  <si>
    <t>BORNAY, JOHN LOUIE L.</t>
  </si>
  <si>
    <t>BORNAY, JOHN MARVIN L.</t>
  </si>
  <si>
    <t>CARINGAL, LORNA A.</t>
  </si>
  <si>
    <t>COLOMA, MELANIO SR. S.</t>
  </si>
  <si>
    <t>COLOMA, MILAGROS M.</t>
  </si>
  <si>
    <t>NAME:</t>
  </si>
  <si>
    <t>DIVISION:</t>
  </si>
  <si>
    <t xml:space="preserve">        No. 3 Marcelino St., Holy Spirit Drive, Quezon City</t>
  </si>
  <si>
    <t>DATE:</t>
  </si>
  <si>
    <t xml:space="preserve">I  hereby apply for a </t>
  </si>
  <si>
    <t>General Purpose Loan (GPL)</t>
  </si>
  <si>
    <t>Educational Loan (EDUC)</t>
  </si>
  <si>
    <t>Emergency Loan (EL)</t>
  </si>
  <si>
    <t>Economic Assistance Loan (EEA)</t>
  </si>
  <si>
    <t>.</t>
  </si>
  <si>
    <t xml:space="preserve">      Signature of Borrower</t>
  </si>
  <si>
    <t xml:space="preserve">           on</t>
  </si>
  <si>
    <t xml:space="preserve">  Approval</t>
  </si>
  <si>
    <t xml:space="preserve">  Disapproval</t>
  </si>
  <si>
    <t>Amount of Loan Applied For:</t>
  </si>
  <si>
    <t>Net Payable to Borrower</t>
  </si>
  <si>
    <t>Processed by:</t>
  </si>
  <si>
    <t>12 months - 7%</t>
  </si>
  <si>
    <t>18 months - 8.5%</t>
  </si>
  <si>
    <t>24 months - 10.5%</t>
  </si>
  <si>
    <t>30 months - 12.25%</t>
  </si>
  <si>
    <t>36 months - 14%</t>
  </si>
  <si>
    <t>42 months - 15.75%</t>
  </si>
  <si>
    <t>48 months - 17.5%</t>
  </si>
  <si>
    <t>60 months - 19.25%</t>
  </si>
  <si>
    <t>12 months - 3%</t>
  </si>
  <si>
    <t xml:space="preserve">        </t>
  </si>
  <si>
    <t xml:space="preserve">           of </t>
  </si>
  <si>
    <t xml:space="preserve">Less: </t>
  </si>
  <si>
    <t xml:space="preserve">   Interest </t>
  </si>
  <si>
    <t xml:space="preserve">  Outstanting Balance on Loan</t>
  </si>
  <si>
    <t xml:space="preserve">   Loan Guaranty</t>
  </si>
  <si>
    <t xml:space="preserve">     CESB Employees Provident Fund Loan Application</t>
  </si>
  <si>
    <t>JOCELYN P. LACHICA</t>
  </si>
  <si>
    <t xml:space="preserve">             </t>
  </si>
  <si>
    <t>mos.</t>
  </si>
  <si>
    <t xml:space="preserve"> months.  I hereby authorize  the Personnel Unit to deduct from my salary</t>
  </si>
  <si>
    <t>1. Applicant must be one (1) year employed at CESB.</t>
  </si>
  <si>
    <t>GPL  and  EL</t>
  </si>
  <si>
    <t>Recommended by:</t>
  </si>
  <si>
    <t xml:space="preserve">  Reason for Disapproval</t>
  </si>
  <si>
    <t>Provident Fund Staff</t>
  </si>
  <si>
    <t xml:space="preserve">4. For Educational Loan </t>
  </si>
  <si>
    <t>COMPUTATION OF INTEREST RATES:</t>
  </si>
  <si>
    <t>5. For GPL,  loanable amount shall be twice  the  Personal Share.</t>
  </si>
  <si>
    <t xml:space="preserve">2. Applicant must have monthly net take home pay of not less than P 5,000.00. </t>
  </si>
  <si>
    <t>3. The loan may be renewed upon payment of the 50% of Total Gross Loan Amount.</t>
  </si>
  <si>
    <t>CRITERIA FOR THE GRANT OF PROVIDENT LOANS:</t>
  </si>
  <si>
    <t>6. For EEA and EL - the maximum loanable amount  is P 25,000.00</t>
  </si>
  <si>
    <t>7. Payment of monthly amortization of loans shall be strictly done through payroll deduction, except payment in full settlement</t>
  </si>
  <si>
    <t>deducted from the gross amount of the loan.</t>
  </si>
  <si>
    <t xml:space="preserve">                    of the loan before due date which shall be made  in cash. Payment in full of the  loan  before due date shall </t>
  </si>
  <si>
    <t xml:space="preserve">          starting  on </t>
  </si>
  <si>
    <t>Treasurer</t>
  </si>
  <si>
    <t>For EDUC and EEA</t>
  </si>
  <si>
    <t xml:space="preserve">Check No.  </t>
  </si>
  <si>
    <t xml:space="preserve">This is to certify  that   </t>
  </si>
  <si>
    <t xml:space="preserve">          on a monthly basis the amount of   </t>
  </si>
  <si>
    <t xml:space="preserve">          Payable within   </t>
  </si>
  <si>
    <t>will receive more than FIVE THOUSAND PESOS</t>
  </si>
  <si>
    <t>Date Issued</t>
  </si>
  <si>
    <t xml:space="preserve">    Amount</t>
  </si>
  <si>
    <t>Received by the Borrower</t>
  </si>
  <si>
    <t xml:space="preserve">           (P 5,000.00)  monthly take home pay after deducting his/her monthly  amortization of     </t>
  </si>
  <si>
    <t xml:space="preserve">                                         </t>
  </si>
  <si>
    <t xml:space="preserve">   as  payment  for  the loan granted</t>
  </si>
  <si>
    <t xml:space="preserve">The Applicant must submit Assessment of Tuition and Miscellaneous fees. </t>
  </si>
  <si>
    <t xml:space="preserve"> Personnel Officer</t>
  </si>
  <si>
    <t>JOANA CARLA D. MANCE</t>
  </si>
  <si>
    <t>DONAN L. SAZON</t>
  </si>
  <si>
    <t>PPLD</t>
  </si>
  <si>
    <t>May 2019</t>
  </si>
  <si>
    <t>EDUC</t>
  </si>
  <si>
    <t>April 2019</t>
  </si>
  <si>
    <t xml:space="preserve">                    entitle  the  borrowers  rebate of the  equivalent  amount of the  advance  interest  and  guaranty fund </t>
  </si>
  <si>
    <t>Approved by:</t>
  </si>
  <si>
    <t>MARIA ANTHONETTE VELASCO-ALLONES</t>
  </si>
  <si>
    <t>Chairperson, Welfare Fund</t>
  </si>
  <si>
    <t xml:space="preserve"> loan. This is being supported by pre-computation of his/her pay slip for the month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</si>
</sst>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P&quot;#,##0_);\(&quot;P&quot;#,##0\)"/>
    <numFmt numFmtId="171" formatCode="&quot;P&quot;#,##0_);[Red]\(&quot;P&quot;#,##0\)"/>
    <numFmt numFmtId="172" formatCode="&quot;P&quot;#,##0.00_);\(&quot;P&quot;#,##0.00\)"/>
    <numFmt numFmtId="173" formatCode="&quot;P&quot;#,##0.00_);[Red]\(&quot;P&quot;#,##0.00\)"/>
    <numFmt numFmtId="174" formatCode="_(&quot;P&quot;* #,##0_);_(&quot;P&quot;* \(#,##0\);_(&quot;P&quot;* &quot;-&quot;_);_(@_)"/>
    <numFmt numFmtId="175" formatCode="_(&quot;P&quot;* #,##0.00_);_(&quot;P&quot;* \(#,##0.00\);_(&quot;P&quot;* &quot;-&quot;??_);_(@_)"/>
    <numFmt numFmtId="176" formatCode="d\-mmm\-yyyy"/>
    <numFmt numFmtId="177" formatCode="mmmm\ d\,\ yyyy"/>
    <numFmt numFmtId="178" formatCode="mmm\-yyyy"/>
    <numFmt numFmtId="179" formatCode="[$-409]dddd\,\ mmmm\ dd\,\ yyyy"/>
    <numFmt numFmtId="180" formatCode="[$-409]mmmm\ d\,\ yyyy;@"/>
    <numFmt numFmtId="181" formatCode="0.0"/>
    <numFmt numFmtId="182" formatCode="[$-3409]dddd\,\ mmmm\ dd\,\ yyyy"/>
    <numFmt numFmtId="183" formatCode="[$-409]h:mm:ss\ AM/PM"/>
    <numFmt numFmtId="184" formatCode="&quot;Php&quot;#,##0.00"/>
  </numFmts>
  <fonts count="7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8"/>
      <color indexed="12"/>
      <name val="CG Omega"/>
      <family val="2"/>
    </font>
    <font>
      <b/>
      <i/>
      <sz val="12"/>
      <color indexed="12"/>
      <name val="CG Omega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name val="Arial"/>
      <family val="2"/>
    </font>
    <font>
      <i/>
      <sz val="11"/>
      <color indexed="14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1"/>
      <color indexed="3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Arial"/>
      <family val="2"/>
    </font>
    <font>
      <sz val="10"/>
      <color rgb="FF002060"/>
      <name val="Arial"/>
      <family val="2"/>
    </font>
    <font>
      <sz val="11"/>
      <color rgb="FF0070C0"/>
      <name val="Arial"/>
      <family val="2"/>
    </font>
    <font>
      <b/>
      <u val="single"/>
      <sz val="10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43" fontId="2" fillId="0" borderId="29" xfId="42" applyFont="1" applyBorder="1" applyAlignment="1">
      <alignment/>
    </xf>
    <xf numFmtId="43" fontId="2" fillId="0" borderId="29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2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43" fontId="13" fillId="0" borderId="29" xfId="42" applyFont="1" applyBorder="1" applyAlignment="1">
      <alignment/>
    </xf>
    <xf numFmtId="43" fontId="14" fillId="0" borderId="29" xfId="42" applyFont="1" applyBorder="1" applyAlignment="1">
      <alignment/>
    </xf>
    <xf numFmtId="0" fontId="15" fillId="0" borderId="28" xfId="0" applyFont="1" applyBorder="1" applyAlignment="1">
      <alignment/>
    </xf>
    <xf numFmtId="43" fontId="2" fillId="0" borderId="30" xfId="42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 horizontal="center"/>
    </xf>
    <xf numFmtId="43" fontId="5" fillId="0" borderId="31" xfId="42" applyFont="1" applyBorder="1" applyAlignment="1">
      <alignment/>
    </xf>
    <xf numFmtId="43" fontId="16" fillId="0" borderId="31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7" fillId="0" borderId="31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14" fontId="2" fillId="0" borderId="0" xfId="0" applyNumberFormat="1" applyFont="1" applyAlignment="1">
      <alignment horizontal="center"/>
    </xf>
    <xf numFmtId="43" fontId="11" fillId="0" borderId="0" xfId="42" applyFont="1" applyAlignment="1">
      <alignment/>
    </xf>
    <xf numFmtId="43" fontId="2" fillId="0" borderId="32" xfId="42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43" fontId="2" fillId="0" borderId="0" xfId="0" applyNumberFormat="1" applyFont="1" applyAlignment="1">
      <alignment/>
    </xf>
    <xf numFmtId="43" fontId="16" fillId="0" borderId="0" xfId="42" applyFont="1" applyAlignment="1">
      <alignment/>
    </xf>
    <xf numFmtId="0" fontId="6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3" fontId="0" fillId="0" borderId="0" xfId="42" applyFont="1" applyAlignment="1">
      <alignment horizontal="center"/>
    </xf>
    <xf numFmtId="43" fontId="17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3" fontId="16" fillId="0" borderId="29" xfId="42" applyFont="1" applyBorder="1" applyAlignment="1">
      <alignment/>
    </xf>
    <xf numFmtId="43" fontId="18" fillId="0" borderId="29" xfId="42" applyFont="1" applyBorder="1" applyAlignment="1">
      <alignment/>
    </xf>
    <xf numFmtId="43" fontId="5" fillId="0" borderId="29" xfId="42" applyFont="1" applyBorder="1" applyAlignment="1">
      <alignment/>
    </xf>
    <xf numFmtId="43" fontId="16" fillId="0" borderId="30" xfId="42" applyFont="1" applyBorder="1" applyAlignment="1">
      <alignment/>
    </xf>
    <xf numFmtId="0" fontId="4" fillId="0" borderId="0" xfId="0" applyFont="1" applyAlignment="1">
      <alignment/>
    </xf>
    <xf numFmtId="0" fontId="11" fillId="0" borderId="35" xfId="0" applyFont="1" applyBorder="1" applyAlignment="1">
      <alignment/>
    </xf>
    <xf numFmtId="43" fontId="9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43" fontId="3" fillId="0" borderId="27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43" fontId="2" fillId="0" borderId="29" xfId="42" applyFont="1" applyBorder="1" applyAlignment="1">
      <alignment horizontal="center"/>
    </xf>
    <xf numFmtId="43" fontId="2" fillId="0" borderId="30" xfId="42" applyFont="1" applyBorder="1" applyAlignment="1">
      <alignment horizontal="center"/>
    </xf>
    <xf numFmtId="43" fontId="16" fillId="0" borderId="36" xfId="42" applyFont="1" applyBorder="1" applyAlignment="1">
      <alignment horizontal="center"/>
    </xf>
    <xf numFmtId="43" fontId="2" fillId="0" borderId="36" xfId="42" applyFont="1" applyBorder="1" applyAlignment="1">
      <alignment horizontal="center"/>
    </xf>
    <xf numFmtId="43" fontId="2" fillId="0" borderId="36" xfId="42" applyFont="1" applyBorder="1" applyAlignment="1">
      <alignment/>
    </xf>
    <xf numFmtId="43" fontId="2" fillId="0" borderId="36" xfId="0" applyNumberFormat="1" applyFont="1" applyBorder="1" applyAlignment="1">
      <alignment/>
    </xf>
    <xf numFmtId="43" fontId="11" fillId="0" borderId="36" xfId="0" applyNumberFormat="1" applyFont="1" applyBorder="1" applyAlignment="1">
      <alignment/>
    </xf>
    <xf numFmtId="43" fontId="12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40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Border="1" applyAlignment="1">
      <alignment/>
    </xf>
    <xf numFmtId="43" fontId="2" fillId="0" borderId="0" xfId="42" applyFont="1" applyBorder="1" applyAlignment="1">
      <alignment/>
    </xf>
    <xf numFmtId="15" fontId="2" fillId="0" borderId="32" xfId="0" applyNumberFormat="1" applyFont="1" applyBorder="1" applyAlignment="1">
      <alignment/>
    </xf>
    <xf numFmtId="0" fontId="0" fillId="0" borderId="0" xfId="0" applyBorder="1" applyAlignment="1">
      <alignment horizontal="left" indent="15"/>
    </xf>
    <xf numFmtId="0" fontId="0" fillId="0" borderId="16" xfId="0" applyBorder="1" applyAlignment="1">
      <alignment horizontal="left" indent="15"/>
    </xf>
    <xf numFmtId="0" fontId="2" fillId="0" borderId="0" xfId="0" applyFont="1" applyBorder="1" applyAlignment="1">
      <alignment horizontal="left"/>
    </xf>
    <xf numFmtId="0" fontId="16" fillId="0" borderId="32" xfId="0" applyFont="1" applyBorder="1" applyAlignment="1">
      <alignment/>
    </xf>
    <xf numFmtId="0" fontId="22" fillId="0" borderId="0" xfId="0" applyFont="1" applyBorder="1" applyAlignment="1">
      <alignment horizontal="left" indent="15"/>
    </xf>
    <xf numFmtId="0" fontId="4" fillId="0" borderId="0" xfId="0" applyFont="1" applyBorder="1" applyAlignment="1">
      <alignment horizontal="left" indent="15"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6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1" xfId="0" applyBorder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22" fillId="33" borderId="0" xfId="0" applyFont="1" applyFill="1" applyBorder="1" applyAlignment="1">
      <alignment horizontal="left" indent="15"/>
    </xf>
    <xf numFmtId="0" fontId="0" fillId="33" borderId="0" xfId="0" applyFill="1" applyBorder="1" applyAlignment="1">
      <alignment/>
    </xf>
    <xf numFmtId="0" fontId="3" fillId="33" borderId="4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0" borderId="3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4" fillId="0" borderId="44" xfId="0" applyNumberFormat="1" applyFont="1" applyBorder="1" applyAlignment="1">
      <alignment/>
    </xf>
    <xf numFmtId="43" fontId="16" fillId="0" borderId="0" xfId="42" applyFont="1" applyBorder="1" applyAlignment="1">
      <alignment/>
    </xf>
    <xf numFmtId="43" fontId="16" fillId="0" borderId="16" xfId="42" applyFont="1" applyBorder="1" applyAlignment="1">
      <alignment/>
    </xf>
    <xf numFmtId="9" fontId="2" fillId="0" borderId="0" xfId="0" applyNumberFormat="1" applyFont="1" applyBorder="1" applyAlignment="1" quotePrefix="1">
      <alignment horizontal="center"/>
    </xf>
    <xf numFmtId="0" fontId="68" fillId="0" borderId="0" xfId="0" applyFont="1" applyBorder="1" applyAlignment="1">
      <alignment/>
    </xf>
    <xf numFmtId="0" fontId="16" fillId="0" borderId="32" xfId="0" applyFont="1" applyBorder="1" applyAlignment="1" quotePrefix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43" fontId="16" fillId="0" borderId="32" xfId="42" applyFont="1" applyBorder="1" applyAlignment="1">
      <alignment horizontal="center"/>
    </xf>
    <xf numFmtId="0" fontId="24" fillId="0" borderId="27" xfId="0" applyFont="1" applyFill="1" applyBorder="1" applyAlignment="1" quotePrefix="1">
      <alignment horizontal="center"/>
    </xf>
    <xf numFmtId="0" fontId="24" fillId="0" borderId="27" xfId="0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4" fontId="69" fillId="0" borderId="27" xfId="0" applyNumberFormat="1" applyFont="1" applyBorder="1" applyAlignment="1">
      <alignment horizontal="left" indent="3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3" fontId="16" fillId="0" borderId="37" xfId="42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0" fillId="34" borderId="32" xfId="0" applyFont="1" applyFill="1" applyBorder="1" applyAlignment="1" quotePrefix="1">
      <alignment horizontal="center"/>
    </xf>
    <xf numFmtId="0" fontId="71" fillId="34" borderId="32" xfId="0" applyFont="1" applyFill="1" applyBorder="1" applyAlignment="1">
      <alignment horizontal="center"/>
    </xf>
    <xf numFmtId="43" fontId="16" fillId="0" borderId="44" xfId="42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3" fontId="2" fillId="0" borderId="32" xfId="42" applyFont="1" applyBorder="1" applyAlignment="1">
      <alignment horizontal="center"/>
    </xf>
    <xf numFmtId="43" fontId="2" fillId="0" borderId="37" xfId="42" applyFont="1" applyBorder="1" applyAlignment="1">
      <alignment horizontal="center"/>
    </xf>
    <xf numFmtId="43" fontId="16" fillId="0" borderId="54" xfId="42" applyFont="1" applyBorder="1" applyAlignment="1">
      <alignment horizontal="center"/>
    </xf>
    <xf numFmtId="43" fontId="72" fillId="0" borderId="37" xfId="42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2" fillId="0" borderId="4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75" zoomScaleSheetLayoutView="75" zoomScalePageLayoutView="0" workbookViewId="0" topLeftCell="A32">
      <selection activeCell="A56" sqref="A1:IV56"/>
    </sheetView>
  </sheetViews>
  <sheetFormatPr defaultColWidth="9.140625" defaultRowHeight="12.75"/>
  <cols>
    <col min="1" max="1" width="26.57421875" style="0" customWidth="1"/>
    <col min="2" max="2" width="15.00390625" style="23" customWidth="1"/>
    <col min="3" max="3" width="15.7109375" style="16" customWidth="1"/>
    <col min="4" max="4" width="15.57421875" style="0" customWidth="1"/>
    <col min="5" max="5" width="14.28125" style="0" customWidth="1"/>
    <col min="6" max="6" width="15.00390625" style="0" customWidth="1"/>
    <col min="7" max="7" width="13.57421875" style="0" customWidth="1"/>
  </cols>
  <sheetData>
    <row r="1" spans="1:5" ht="18.75" customHeight="1">
      <c r="A1" s="25" t="s">
        <v>72</v>
      </c>
      <c r="B1" s="24"/>
      <c r="C1" s="17"/>
      <c r="D1" s="6"/>
      <c r="E1" s="6"/>
    </row>
    <row r="2" ht="15.75" thickBot="1"/>
    <row r="3" spans="1:7" ht="15.75">
      <c r="A3" s="7"/>
      <c r="B3" s="32" t="s">
        <v>33</v>
      </c>
      <c r="C3" s="18"/>
      <c r="D3" s="10"/>
      <c r="E3" s="10"/>
      <c r="F3" s="26"/>
      <c r="G3" s="30"/>
    </row>
    <row r="4" spans="1:7" ht="15.75">
      <c r="A4" s="8" t="s">
        <v>4</v>
      </c>
      <c r="B4" s="21" t="s">
        <v>31</v>
      </c>
      <c r="C4" s="19" t="s">
        <v>5</v>
      </c>
      <c r="D4" s="11" t="s">
        <v>6</v>
      </c>
      <c r="E4" s="11" t="s">
        <v>7</v>
      </c>
      <c r="F4" s="27" t="s">
        <v>3</v>
      </c>
      <c r="G4" s="31" t="s">
        <v>85</v>
      </c>
    </row>
    <row r="5" spans="1:7" ht="15.75">
      <c r="A5" s="8"/>
      <c r="B5" s="21" t="s">
        <v>34</v>
      </c>
      <c r="C5" s="19"/>
      <c r="D5" s="11" t="s">
        <v>8</v>
      </c>
      <c r="E5" s="11" t="s">
        <v>9</v>
      </c>
      <c r="F5" s="28"/>
      <c r="G5" s="31" t="s">
        <v>32</v>
      </c>
    </row>
    <row r="6" spans="1:7" ht="16.5" thickBot="1">
      <c r="A6" s="9"/>
      <c r="B6" s="22"/>
      <c r="C6" s="20"/>
      <c r="D6" s="12"/>
      <c r="E6" s="12"/>
      <c r="F6" s="29"/>
      <c r="G6" s="69" t="s">
        <v>86</v>
      </c>
    </row>
    <row r="7" spans="1:7" s="1" customFormat="1" ht="15">
      <c r="A7" s="35" t="s">
        <v>15</v>
      </c>
      <c r="B7" s="36" t="s">
        <v>35</v>
      </c>
      <c r="C7" s="37">
        <v>3830</v>
      </c>
      <c r="D7" s="38">
        <f>C7*3%</f>
        <v>114.89999999999999</v>
      </c>
      <c r="E7" s="38">
        <f>C7*2%</f>
        <v>76.60000000000001</v>
      </c>
      <c r="F7" s="39">
        <f>C7+D7+E7</f>
        <v>4021.5</v>
      </c>
      <c r="G7" s="40">
        <f>F7/12</f>
        <v>335.125</v>
      </c>
    </row>
    <row r="8" spans="1:7" s="1" customFormat="1" ht="15">
      <c r="A8" s="41"/>
      <c r="B8" s="36"/>
      <c r="C8" s="42"/>
      <c r="D8" s="38"/>
      <c r="E8" s="38"/>
      <c r="F8" s="39"/>
      <c r="G8" s="40">
        <f aca="true" t="shared" si="0" ref="G8:G56">F8/12</f>
        <v>0</v>
      </c>
    </row>
    <row r="9" spans="1:7" s="1" customFormat="1" ht="15">
      <c r="A9" s="35" t="s">
        <v>10</v>
      </c>
      <c r="B9" s="36" t="s">
        <v>36</v>
      </c>
      <c r="C9" s="37">
        <v>3160</v>
      </c>
      <c r="D9" s="38">
        <f>C9*3%</f>
        <v>94.8</v>
      </c>
      <c r="E9" s="38">
        <f>C9*2%</f>
        <v>63.2</v>
      </c>
      <c r="F9" s="39">
        <f aca="true" t="shared" si="1" ref="F9:F56">C9+D9+E9</f>
        <v>3318</v>
      </c>
      <c r="G9" s="40">
        <f t="shared" si="0"/>
        <v>276.5</v>
      </c>
    </row>
    <row r="10" spans="1:7" s="1" customFormat="1" ht="15">
      <c r="A10" s="41"/>
      <c r="B10" s="36"/>
      <c r="C10" s="43"/>
      <c r="D10" s="38">
        <f aca="true" t="shared" si="2" ref="D10:D56">C10*3%</f>
        <v>0</v>
      </c>
      <c r="E10" s="38">
        <f aca="true" t="shared" si="3" ref="E10:E56">C10*2%</f>
        <v>0</v>
      </c>
      <c r="F10" s="39">
        <f t="shared" si="1"/>
        <v>0</v>
      </c>
      <c r="G10" s="40">
        <f t="shared" si="0"/>
        <v>0</v>
      </c>
    </row>
    <row r="11" spans="1:7" s="1" customFormat="1" ht="15">
      <c r="A11" s="35" t="s">
        <v>11</v>
      </c>
      <c r="B11" s="36" t="s">
        <v>37</v>
      </c>
      <c r="C11" s="37">
        <f>3160*4</f>
        <v>12640</v>
      </c>
      <c r="D11" s="38">
        <f t="shared" si="2"/>
        <v>379.2</v>
      </c>
      <c r="E11" s="38">
        <f t="shared" si="3"/>
        <v>252.8</v>
      </c>
      <c r="F11" s="39">
        <f t="shared" si="1"/>
        <v>13272</v>
      </c>
      <c r="G11" s="40">
        <f t="shared" si="0"/>
        <v>1106</v>
      </c>
    </row>
    <row r="12" spans="1:7" s="1" customFormat="1" ht="15">
      <c r="A12" s="35"/>
      <c r="B12" s="36"/>
      <c r="C12" s="43"/>
      <c r="D12" s="38">
        <f t="shared" si="2"/>
        <v>0</v>
      </c>
      <c r="E12" s="38">
        <f t="shared" si="3"/>
        <v>0</v>
      </c>
      <c r="F12" s="39">
        <f t="shared" si="1"/>
        <v>0</v>
      </c>
      <c r="G12" s="40">
        <f t="shared" si="0"/>
        <v>0</v>
      </c>
    </row>
    <row r="13" spans="1:7" s="1" customFormat="1" ht="15">
      <c r="A13" s="35" t="s">
        <v>12</v>
      </c>
      <c r="B13" s="36" t="s">
        <v>37</v>
      </c>
      <c r="C13" s="37">
        <f>3160*4</f>
        <v>12640</v>
      </c>
      <c r="D13" s="38">
        <f t="shared" si="2"/>
        <v>379.2</v>
      </c>
      <c r="E13" s="38">
        <f t="shared" si="3"/>
        <v>252.8</v>
      </c>
      <c r="F13" s="39">
        <f t="shared" si="1"/>
        <v>13272</v>
      </c>
      <c r="G13" s="40">
        <f t="shared" si="0"/>
        <v>1106</v>
      </c>
    </row>
    <row r="14" spans="1:7" s="1" customFormat="1" ht="15">
      <c r="A14" s="41"/>
      <c r="B14" s="36"/>
      <c r="C14" s="43"/>
      <c r="D14" s="38">
        <f t="shared" si="2"/>
        <v>0</v>
      </c>
      <c r="E14" s="38">
        <f t="shared" si="3"/>
        <v>0</v>
      </c>
      <c r="F14" s="39">
        <f t="shared" si="1"/>
        <v>0</v>
      </c>
      <c r="G14" s="40">
        <f t="shared" si="0"/>
        <v>0</v>
      </c>
    </row>
    <row r="15" spans="1:7" s="1" customFormat="1" ht="15">
      <c r="A15" s="35" t="s">
        <v>13</v>
      </c>
      <c r="B15" s="36" t="s">
        <v>38</v>
      </c>
      <c r="C15" s="37">
        <f>3160*4+3830</f>
        <v>16470</v>
      </c>
      <c r="D15" s="38">
        <f t="shared" si="2"/>
        <v>494.09999999999997</v>
      </c>
      <c r="E15" s="38">
        <f t="shared" si="3"/>
        <v>329.40000000000003</v>
      </c>
      <c r="F15" s="39">
        <f t="shared" si="1"/>
        <v>17293.5</v>
      </c>
      <c r="G15" s="40">
        <f t="shared" si="0"/>
        <v>1441.125</v>
      </c>
    </row>
    <row r="16" spans="1:7" s="1" customFormat="1" ht="15">
      <c r="A16" s="41"/>
      <c r="B16" s="36"/>
      <c r="C16" s="42"/>
      <c r="D16" s="38">
        <f t="shared" si="2"/>
        <v>0</v>
      </c>
      <c r="E16" s="38">
        <f t="shared" si="3"/>
        <v>0</v>
      </c>
      <c r="F16" s="39">
        <f t="shared" si="1"/>
        <v>0</v>
      </c>
      <c r="G16" s="40">
        <f t="shared" si="0"/>
        <v>0</v>
      </c>
    </row>
    <row r="17" spans="1:7" s="1" customFormat="1" ht="15">
      <c r="A17" s="35" t="s">
        <v>14</v>
      </c>
      <c r="B17" s="36" t="s">
        <v>39</v>
      </c>
      <c r="C17" s="37">
        <f>3160*4</f>
        <v>12640</v>
      </c>
      <c r="D17" s="38">
        <f t="shared" si="2"/>
        <v>379.2</v>
      </c>
      <c r="E17" s="38">
        <f t="shared" si="3"/>
        <v>252.8</v>
      </c>
      <c r="F17" s="39">
        <f t="shared" si="1"/>
        <v>13272</v>
      </c>
      <c r="G17" s="40">
        <f t="shared" si="0"/>
        <v>1106</v>
      </c>
    </row>
    <row r="18" spans="1:7" s="1" customFormat="1" ht="15">
      <c r="A18" s="41"/>
      <c r="B18" s="36"/>
      <c r="C18" s="43"/>
      <c r="D18" s="38">
        <f t="shared" si="2"/>
        <v>0</v>
      </c>
      <c r="E18" s="38">
        <f t="shared" si="3"/>
        <v>0</v>
      </c>
      <c r="F18" s="39">
        <f t="shared" si="1"/>
        <v>0</v>
      </c>
      <c r="G18" s="40">
        <f t="shared" si="0"/>
        <v>0</v>
      </c>
    </row>
    <row r="19" spans="1:7" s="1" customFormat="1" ht="15">
      <c r="A19" s="35" t="s">
        <v>16</v>
      </c>
      <c r="B19" s="36" t="s">
        <v>36</v>
      </c>
      <c r="C19" s="37">
        <v>3830</v>
      </c>
      <c r="D19" s="38">
        <f t="shared" si="2"/>
        <v>114.89999999999999</v>
      </c>
      <c r="E19" s="38">
        <f t="shared" si="3"/>
        <v>76.60000000000001</v>
      </c>
      <c r="F19" s="39">
        <f t="shared" si="1"/>
        <v>4021.5</v>
      </c>
      <c r="G19" s="40">
        <f t="shared" si="0"/>
        <v>335.125</v>
      </c>
    </row>
    <row r="20" spans="1:7" s="1" customFormat="1" ht="15">
      <c r="A20" s="41"/>
      <c r="B20" s="36"/>
      <c r="C20" s="42"/>
      <c r="D20" s="38">
        <f t="shared" si="2"/>
        <v>0</v>
      </c>
      <c r="E20" s="38">
        <f t="shared" si="3"/>
        <v>0</v>
      </c>
      <c r="F20" s="39">
        <f t="shared" si="1"/>
        <v>0</v>
      </c>
      <c r="G20" s="40">
        <f t="shared" si="0"/>
        <v>0</v>
      </c>
    </row>
    <row r="21" spans="1:7" s="1" customFormat="1" ht="15">
      <c r="A21" s="35" t="s">
        <v>17</v>
      </c>
      <c r="B21" s="36" t="s">
        <v>40</v>
      </c>
      <c r="C21" s="37">
        <v>7660</v>
      </c>
      <c r="D21" s="38">
        <f t="shared" si="2"/>
        <v>229.79999999999998</v>
      </c>
      <c r="E21" s="38">
        <f t="shared" si="3"/>
        <v>153.20000000000002</v>
      </c>
      <c r="F21" s="39">
        <f t="shared" si="1"/>
        <v>8043</v>
      </c>
      <c r="G21" s="40">
        <f t="shared" si="0"/>
        <v>670.25</v>
      </c>
    </row>
    <row r="22" spans="1:7" s="1" customFormat="1" ht="15">
      <c r="A22" s="44" t="s">
        <v>41</v>
      </c>
      <c r="B22" s="36"/>
      <c r="C22" s="43"/>
      <c r="D22" s="38">
        <f t="shared" si="2"/>
        <v>0</v>
      </c>
      <c r="E22" s="38">
        <f t="shared" si="3"/>
        <v>0</v>
      </c>
      <c r="F22" s="39">
        <f t="shared" si="1"/>
        <v>0</v>
      </c>
      <c r="G22" s="40">
        <f t="shared" si="0"/>
        <v>0</v>
      </c>
    </row>
    <row r="23" spans="1:7" s="1" customFormat="1" ht="15">
      <c r="A23" s="35" t="s">
        <v>18</v>
      </c>
      <c r="B23" s="36" t="s">
        <v>36</v>
      </c>
      <c r="C23" s="37">
        <v>3160</v>
      </c>
      <c r="D23" s="38">
        <f t="shared" si="2"/>
        <v>94.8</v>
      </c>
      <c r="E23" s="38">
        <f t="shared" si="3"/>
        <v>63.2</v>
      </c>
      <c r="F23" s="39">
        <f t="shared" si="1"/>
        <v>3318</v>
      </c>
      <c r="G23" s="40">
        <f t="shared" si="0"/>
        <v>276.5</v>
      </c>
    </row>
    <row r="24" spans="1:7" s="1" customFormat="1" ht="15">
      <c r="A24" s="41"/>
      <c r="B24" s="36"/>
      <c r="C24" s="43"/>
      <c r="D24" s="38">
        <f t="shared" si="2"/>
        <v>0</v>
      </c>
      <c r="E24" s="38">
        <f t="shared" si="3"/>
        <v>0</v>
      </c>
      <c r="F24" s="39">
        <f t="shared" si="1"/>
        <v>0</v>
      </c>
      <c r="G24" s="40">
        <f t="shared" si="0"/>
        <v>0</v>
      </c>
    </row>
    <row r="25" spans="1:7" s="1" customFormat="1" ht="15">
      <c r="A25" s="35" t="s">
        <v>19</v>
      </c>
      <c r="B25" s="36" t="s">
        <v>42</v>
      </c>
      <c r="C25" s="37">
        <v>3160</v>
      </c>
      <c r="D25" s="38">
        <f t="shared" si="2"/>
        <v>94.8</v>
      </c>
      <c r="E25" s="38">
        <f t="shared" si="3"/>
        <v>63.2</v>
      </c>
      <c r="F25" s="39">
        <f t="shared" si="1"/>
        <v>3318</v>
      </c>
      <c r="G25" s="40">
        <f t="shared" si="0"/>
        <v>276.5</v>
      </c>
    </row>
    <row r="26" spans="1:7" s="1" customFormat="1" ht="15">
      <c r="A26" s="41"/>
      <c r="B26" s="36"/>
      <c r="C26" s="43"/>
      <c r="D26" s="38">
        <f t="shared" si="2"/>
        <v>0</v>
      </c>
      <c r="E26" s="38">
        <f t="shared" si="3"/>
        <v>0</v>
      </c>
      <c r="F26" s="39">
        <f t="shared" si="1"/>
        <v>0</v>
      </c>
      <c r="G26" s="40">
        <f t="shared" si="0"/>
        <v>0</v>
      </c>
    </row>
    <row r="27" spans="1:7" s="1" customFormat="1" ht="15">
      <c r="A27" s="35" t="s">
        <v>43</v>
      </c>
      <c r="B27" s="36" t="s">
        <v>44</v>
      </c>
      <c r="C27" s="37">
        <v>3830</v>
      </c>
      <c r="D27" s="38">
        <f t="shared" si="2"/>
        <v>114.89999999999999</v>
      </c>
      <c r="E27" s="38">
        <f t="shared" si="3"/>
        <v>76.60000000000001</v>
      </c>
      <c r="F27" s="39">
        <f t="shared" si="1"/>
        <v>4021.5</v>
      </c>
      <c r="G27" s="40">
        <f t="shared" si="0"/>
        <v>335.125</v>
      </c>
    </row>
    <row r="28" spans="1:7" s="1" customFormat="1" ht="15">
      <c r="A28" s="35"/>
      <c r="B28" s="36"/>
      <c r="C28" s="37"/>
      <c r="D28" s="38">
        <f t="shared" si="2"/>
        <v>0</v>
      </c>
      <c r="E28" s="38">
        <f t="shared" si="3"/>
        <v>0</v>
      </c>
      <c r="F28" s="39">
        <f t="shared" si="1"/>
        <v>0</v>
      </c>
      <c r="G28" s="40">
        <f t="shared" si="0"/>
        <v>0</v>
      </c>
    </row>
    <row r="29" spans="1:7" s="1" customFormat="1" ht="15">
      <c r="A29" s="35" t="s">
        <v>20</v>
      </c>
      <c r="B29" s="36" t="s">
        <v>45</v>
      </c>
      <c r="C29" s="37">
        <f>3160*2+3910</f>
        <v>10230</v>
      </c>
      <c r="D29" s="38">
        <f t="shared" si="2"/>
        <v>306.9</v>
      </c>
      <c r="E29" s="38">
        <f t="shared" si="3"/>
        <v>204.6</v>
      </c>
      <c r="F29" s="39">
        <f t="shared" si="1"/>
        <v>10741.5</v>
      </c>
      <c r="G29" s="40">
        <f t="shared" si="0"/>
        <v>895.125</v>
      </c>
    </row>
    <row r="30" spans="1:7" s="1" customFormat="1" ht="15">
      <c r="A30" s="41"/>
      <c r="B30" s="36"/>
      <c r="C30" s="43"/>
      <c r="D30" s="38">
        <f t="shared" si="2"/>
        <v>0</v>
      </c>
      <c r="E30" s="38">
        <f t="shared" si="3"/>
        <v>0</v>
      </c>
      <c r="F30" s="39">
        <f t="shared" si="1"/>
        <v>0</v>
      </c>
      <c r="G30" s="40">
        <f t="shared" si="0"/>
        <v>0</v>
      </c>
    </row>
    <row r="31" spans="1:7" s="1" customFormat="1" ht="15">
      <c r="A31" s="35" t="s">
        <v>46</v>
      </c>
      <c r="B31" s="36" t="s">
        <v>47</v>
      </c>
      <c r="C31" s="37">
        <f>3830*3</f>
        <v>11490</v>
      </c>
      <c r="D31" s="38">
        <f t="shared" si="2"/>
        <v>344.7</v>
      </c>
      <c r="E31" s="38">
        <f t="shared" si="3"/>
        <v>229.8</v>
      </c>
      <c r="F31" s="39">
        <f t="shared" si="1"/>
        <v>12064.5</v>
      </c>
      <c r="G31" s="40">
        <f t="shared" si="0"/>
        <v>1005.375</v>
      </c>
    </row>
    <row r="32" spans="1:7" s="1" customFormat="1" ht="15">
      <c r="A32" s="41"/>
      <c r="B32" s="36"/>
      <c r="C32" s="42"/>
      <c r="D32" s="38">
        <f t="shared" si="2"/>
        <v>0</v>
      </c>
      <c r="E32" s="38">
        <f t="shared" si="3"/>
        <v>0</v>
      </c>
      <c r="F32" s="39">
        <f t="shared" si="1"/>
        <v>0</v>
      </c>
      <c r="G32" s="40">
        <f t="shared" si="0"/>
        <v>0</v>
      </c>
    </row>
    <row r="33" spans="1:7" s="1" customFormat="1" ht="15">
      <c r="A33" s="35" t="s">
        <v>21</v>
      </c>
      <c r="B33" s="36" t="s">
        <v>48</v>
      </c>
      <c r="C33" s="37">
        <v>3830</v>
      </c>
      <c r="D33" s="38">
        <f t="shared" si="2"/>
        <v>114.89999999999999</v>
      </c>
      <c r="E33" s="38">
        <f t="shared" si="3"/>
        <v>76.60000000000001</v>
      </c>
      <c r="F33" s="39">
        <f t="shared" si="1"/>
        <v>4021.5</v>
      </c>
      <c r="G33" s="40">
        <f t="shared" si="0"/>
        <v>335.125</v>
      </c>
    </row>
    <row r="34" spans="1:7" s="1" customFormat="1" ht="15">
      <c r="A34" s="35"/>
      <c r="B34" s="36"/>
      <c r="C34" s="37"/>
      <c r="D34" s="38">
        <f t="shared" si="2"/>
        <v>0</v>
      </c>
      <c r="E34" s="38">
        <f t="shared" si="3"/>
        <v>0</v>
      </c>
      <c r="F34" s="39">
        <f t="shared" si="1"/>
        <v>0</v>
      </c>
      <c r="G34" s="40">
        <f t="shared" si="0"/>
        <v>0</v>
      </c>
    </row>
    <row r="35" spans="1:7" s="1" customFormat="1" ht="15">
      <c r="A35" s="35" t="s">
        <v>27</v>
      </c>
      <c r="B35" s="36" t="s">
        <v>48</v>
      </c>
      <c r="C35" s="37">
        <v>3910</v>
      </c>
      <c r="D35" s="38">
        <f t="shared" si="2"/>
        <v>117.3</v>
      </c>
      <c r="E35" s="38">
        <f t="shared" si="3"/>
        <v>78.2</v>
      </c>
      <c r="F35" s="39">
        <f t="shared" si="1"/>
        <v>4105.5</v>
      </c>
      <c r="G35" s="40">
        <f t="shared" si="0"/>
        <v>342.125</v>
      </c>
    </row>
    <row r="36" spans="1:7" s="1" customFormat="1" ht="15">
      <c r="A36" s="41"/>
      <c r="B36" s="36"/>
      <c r="C36" s="37"/>
      <c r="D36" s="38">
        <f t="shared" si="2"/>
        <v>0</v>
      </c>
      <c r="E36" s="38">
        <f t="shared" si="3"/>
        <v>0</v>
      </c>
      <c r="F36" s="39">
        <f t="shared" si="1"/>
        <v>0</v>
      </c>
      <c r="G36" s="40">
        <f t="shared" si="0"/>
        <v>0</v>
      </c>
    </row>
    <row r="37" spans="1:7" s="1" customFormat="1" ht="15">
      <c r="A37" s="35" t="s">
        <v>22</v>
      </c>
      <c r="B37" s="36" t="s">
        <v>36</v>
      </c>
      <c r="C37" s="37">
        <v>3830</v>
      </c>
      <c r="D37" s="38">
        <f t="shared" si="2"/>
        <v>114.89999999999999</v>
      </c>
      <c r="E37" s="38">
        <f t="shared" si="3"/>
        <v>76.60000000000001</v>
      </c>
      <c r="F37" s="39">
        <f t="shared" si="1"/>
        <v>4021.5</v>
      </c>
      <c r="G37" s="40">
        <f t="shared" si="0"/>
        <v>335.125</v>
      </c>
    </row>
    <row r="38" spans="1:7" s="1" customFormat="1" ht="15">
      <c r="A38" s="41"/>
      <c r="B38" s="36"/>
      <c r="C38" s="42"/>
      <c r="D38" s="38">
        <f t="shared" si="2"/>
        <v>0</v>
      </c>
      <c r="E38" s="38">
        <f t="shared" si="3"/>
        <v>0</v>
      </c>
      <c r="F38" s="39">
        <f t="shared" si="1"/>
        <v>0</v>
      </c>
      <c r="G38" s="40">
        <f t="shared" si="0"/>
        <v>0</v>
      </c>
    </row>
    <row r="39" spans="1:7" s="1" customFormat="1" ht="15">
      <c r="A39" s="35" t="s">
        <v>23</v>
      </c>
      <c r="B39" s="36" t="s">
        <v>49</v>
      </c>
      <c r="C39" s="37">
        <f>3830*2</f>
        <v>7660</v>
      </c>
      <c r="D39" s="38">
        <f t="shared" si="2"/>
        <v>229.79999999999998</v>
      </c>
      <c r="E39" s="38">
        <f t="shared" si="3"/>
        <v>153.20000000000002</v>
      </c>
      <c r="F39" s="39">
        <f t="shared" si="1"/>
        <v>8043</v>
      </c>
      <c r="G39" s="40">
        <f t="shared" si="0"/>
        <v>670.25</v>
      </c>
    </row>
    <row r="40" spans="1:7" s="1" customFormat="1" ht="15">
      <c r="A40" s="35"/>
      <c r="B40" s="36"/>
      <c r="C40" s="37"/>
      <c r="D40" s="38">
        <f t="shared" si="2"/>
        <v>0</v>
      </c>
      <c r="E40" s="38">
        <f t="shared" si="3"/>
        <v>0</v>
      </c>
      <c r="F40" s="39">
        <f t="shared" si="1"/>
        <v>0</v>
      </c>
      <c r="G40" s="40">
        <f t="shared" si="0"/>
        <v>0</v>
      </c>
    </row>
    <row r="41" spans="1:7" s="1" customFormat="1" ht="15">
      <c r="A41" s="35" t="s">
        <v>54</v>
      </c>
      <c r="B41" s="36" t="s">
        <v>55</v>
      </c>
      <c r="C41" s="37">
        <v>3860</v>
      </c>
      <c r="D41" s="38">
        <f t="shared" si="2"/>
        <v>115.8</v>
      </c>
      <c r="E41" s="38">
        <f t="shared" si="3"/>
        <v>77.2</v>
      </c>
      <c r="F41" s="39">
        <f t="shared" si="1"/>
        <v>4053</v>
      </c>
      <c r="G41" s="40">
        <f t="shared" si="0"/>
        <v>337.75</v>
      </c>
    </row>
    <row r="42" spans="1:7" s="1" customFormat="1" ht="15">
      <c r="A42" s="44" t="s">
        <v>73</v>
      </c>
      <c r="B42" s="36"/>
      <c r="C42" s="37"/>
      <c r="D42" s="38">
        <f t="shared" si="2"/>
        <v>0</v>
      </c>
      <c r="E42" s="38">
        <f t="shared" si="3"/>
        <v>0</v>
      </c>
      <c r="F42" s="39">
        <f t="shared" si="1"/>
        <v>0</v>
      </c>
      <c r="G42" s="40">
        <f t="shared" si="0"/>
        <v>0</v>
      </c>
    </row>
    <row r="43" spans="1:7" s="1" customFormat="1" ht="15">
      <c r="A43" s="35" t="s">
        <v>24</v>
      </c>
      <c r="B43" s="36" t="s">
        <v>50</v>
      </c>
      <c r="C43" s="37">
        <v>3830</v>
      </c>
      <c r="D43" s="38">
        <f t="shared" si="2"/>
        <v>114.89999999999999</v>
      </c>
      <c r="E43" s="38">
        <f t="shared" si="3"/>
        <v>76.60000000000001</v>
      </c>
      <c r="F43" s="39">
        <f t="shared" si="1"/>
        <v>4021.5</v>
      </c>
      <c r="G43" s="40">
        <f t="shared" si="0"/>
        <v>335.125</v>
      </c>
    </row>
    <row r="44" spans="1:7" s="1" customFormat="1" ht="15">
      <c r="A44" s="35"/>
      <c r="B44" s="36"/>
      <c r="C44" s="37"/>
      <c r="D44" s="38">
        <f t="shared" si="2"/>
        <v>0</v>
      </c>
      <c r="E44" s="38">
        <f t="shared" si="3"/>
        <v>0</v>
      </c>
      <c r="F44" s="39">
        <f t="shared" si="1"/>
        <v>0</v>
      </c>
      <c r="G44" s="40">
        <f t="shared" si="0"/>
        <v>0</v>
      </c>
    </row>
    <row r="45" spans="1:7" s="1" customFormat="1" ht="15">
      <c r="A45" s="35" t="s">
        <v>29</v>
      </c>
      <c r="B45" s="36" t="s">
        <v>51</v>
      </c>
      <c r="C45" s="37">
        <v>4580</v>
      </c>
      <c r="D45" s="38">
        <f t="shared" si="2"/>
        <v>137.4</v>
      </c>
      <c r="E45" s="38">
        <f t="shared" si="3"/>
        <v>91.60000000000001</v>
      </c>
      <c r="F45" s="39">
        <f t="shared" si="1"/>
        <v>4809</v>
      </c>
      <c r="G45" s="40">
        <f t="shared" si="0"/>
        <v>400.75</v>
      </c>
    </row>
    <row r="46" spans="1:7" s="1" customFormat="1" ht="15">
      <c r="A46" s="35"/>
      <c r="B46" s="36"/>
      <c r="C46" s="37"/>
      <c r="D46" s="38">
        <f t="shared" si="2"/>
        <v>0</v>
      </c>
      <c r="E46" s="38">
        <f t="shared" si="3"/>
        <v>0</v>
      </c>
      <c r="F46" s="39">
        <f t="shared" si="1"/>
        <v>0</v>
      </c>
      <c r="G46" s="40">
        <f t="shared" si="0"/>
        <v>0</v>
      </c>
    </row>
    <row r="47" spans="1:7" s="1" customFormat="1" ht="15">
      <c r="A47" s="35" t="s">
        <v>56</v>
      </c>
      <c r="B47" s="36" t="s">
        <v>57</v>
      </c>
      <c r="C47" s="37">
        <v>3860</v>
      </c>
      <c r="D47" s="38">
        <f t="shared" si="2"/>
        <v>115.8</v>
      </c>
      <c r="E47" s="38">
        <f t="shared" si="3"/>
        <v>77.2</v>
      </c>
      <c r="F47" s="39">
        <f t="shared" si="1"/>
        <v>4053</v>
      </c>
      <c r="G47" s="40">
        <f t="shared" si="0"/>
        <v>337.75</v>
      </c>
    </row>
    <row r="48" spans="1:7" s="1" customFormat="1" ht="15">
      <c r="A48" s="44" t="s">
        <v>73</v>
      </c>
      <c r="B48" s="36"/>
      <c r="C48" s="37"/>
      <c r="D48" s="38">
        <f t="shared" si="2"/>
        <v>0</v>
      </c>
      <c r="E48" s="38">
        <f t="shared" si="3"/>
        <v>0</v>
      </c>
      <c r="F48" s="39">
        <f t="shared" si="1"/>
        <v>0</v>
      </c>
      <c r="G48" s="40">
        <f t="shared" si="0"/>
        <v>0</v>
      </c>
    </row>
    <row r="49" spans="1:7" s="1" customFormat="1" ht="15">
      <c r="A49" s="35" t="s">
        <v>52</v>
      </c>
      <c r="B49" s="36" t="s">
        <v>53</v>
      </c>
      <c r="C49" s="37">
        <v>13520</v>
      </c>
      <c r="D49" s="38">
        <f t="shared" si="2"/>
        <v>405.59999999999997</v>
      </c>
      <c r="E49" s="38">
        <f t="shared" si="3"/>
        <v>270.4</v>
      </c>
      <c r="F49" s="39">
        <f t="shared" si="1"/>
        <v>14196</v>
      </c>
      <c r="G49" s="40">
        <f t="shared" si="0"/>
        <v>1183</v>
      </c>
    </row>
    <row r="50" spans="1:7" s="1" customFormat="1" ht="15">
      <c r="A50" s="44" t="s">
        <v>71</v>
      </c>
      <c r="B50" s="36"/>
      <c r="C50" s="45"/>
      <c r="D50" s="38">
        <f t="shared" si="2"/>
        <v>0</v>
      </c>
      <c r="E50" s="38">
        <f t="shared" si="3"/>
        <v>0</v>
      </c>
      <c r="F50" s="39">
        <f t="shared" si="1"/>
        <v>0</v>
      </c>
      <c r="G50" s="40">
        <f t="shared" si="0"/>
        <v>0</v>
      </c>
    </row>
    <row r="51" spans="1:7" s="1" customFormat="1" ht="15">
      <c r="A51" s="35" t="s">
        <v>25</v>
      </c>
      <c r="B51" s="36" t="s">
        <v>58</v>
      </c>
      <c r="C51" s="37">
        <v>3830</v>
      </c>
      <c r="D51" s="38">
        <f t="shared" si="2"/>
        <v>114.89999999999999</v>
      </c>
      <c r="E51" s="38">
        <f t="shared" si="3"/>
        <v>76.60000000000001</v>
      </c>
      <c r="F51" s="39">
        <f t="shared" si="1"/>
        <v>4021.5</v>
      </c>
      <c r="G51" s="40">
        <f t="shared" si="0"/>
        <v>335.125</v>
      </c>
    </row>
    <row r="52" spans="1:7" s="1" customFormat="1" ht="15">
      <c r="A52" s="41"/>
      <c r="B52" s="36"/>
      <c r="C52" s="43"/>
      <c r="D52" s="38">
        <f t="shared" si="2"/>
        <v>0</v>
      </c>
      <c r="E52" s="38">
        <f t="shared" si="3"/>
        <v>0</v>
      </c>
      <c r="F52" s="39">
        <f t="shared" si="1"/>
        <v>0</v>
      </c>
      <c r="G52" s="40">
        <f t="shared" si="0"/>
        <v>0</v>
      </c>
    </row>
    <row r="53" spans="1:7" s="1" customFormat="1" ht="15">
      <c r="A53" s="35" t="s">
        <v>28</v>
      </c>
      <c r="B53" s="36"/>
      <c r="C53" s="37">
        <v>2930</v>
      </c>
      <c r="D53" s="38">
        <f t="shared" si="2"/>
        <v>87.89999999999999</v>
      </c>
      <c r="E53" s="38">
        <f t="shared" si="3"/>
        <v>58.6</v>
      </c>
      <c r="F53" s="39">
        <f t="shared" si="1"/>
        <v>3076.5</v>
      </c>
      <c r="G53" s="40">
        <f t="shared" si="0"/>
        <v>256.375</v>
      </c>
    </row>
    <row r="54" spans="1:7" s="1" customFormat="1" ht="15">
      <c r="A54" s="44" t="s">
        <v>67</v>
      </c>
      <c r="B54" s="36"/>
      <c r="C54" s="37"/>
      <c r="D54" s="38">
        <f t="shared" si="2"/>
        <v>0</v>
      </c>
      <c r="E54" s="38">
        <f t="shared" si="3"/>
        <v>0</v>
      </c>
      <c r="F54" s="39">
        <f t="shared" si="1"/>
        <v>0</v>
      </c>
      <c r="G54" s="40">
        <f t="shared" si="0"/>
        <v>0</v>
      </c>
    </row>
    <row r="55" spans="1:7" s="1" customFormat="1" ht="15">
      <c r="A55" s="35" t="s">
        <v>26</v>
      </c>
      <c r="B55" s="36" t="s">
        <v>59</v>
      </c>
      <c r="C55" s="37">
        <f>3160*3</f>
        <v>9480</v>
      </c>
      <c r="D55" s="38">
        <f t="shared" si="2"/>
        <v>284.4</v>
      </c>
      <c r="E55" s="38">
        <f t="shared" si="3"/>
        <v>189.6</v>
      </c>
      <c r="F55" s="39">
        <f t="shared" si="1"/>
        <v>9954</v>
      </c>
      <c r="G55" s="40">
        <f t="shared" si="0"/>
        <v>829.5</v>
      </c>
    </row>
    <row r="56" spans="1:7" s="1" customFormat="1" ht="15.75" thickBot="1">
      <c r="A56" s="46" t="s">
        <v>3</v>
      </c>
      <c r="B56" s="47"/>
      <c r="C56" s="48">
        <f>SUM(C7:C55)</f>
        <v>169860</v>
      </c>
      <c r="D56" s="49">
        <f t="shared" si="2"/>
        <v>5095.8</v>
      </c>
      <c r="E56" s="49">
        <f t="shared" si="3"/>
        <v>3397.2000000000003</v>
      </c>
      <c r="F56" s="50">
        <f t="shared" si="1"/>
        <v>178353</v>
      </c>
      <c r="G56" s="51">
        <f t="shared" si="0"/>
        <v>14862.75</v>
      </c>
    </row>
    <row r="57" spans="1:7" s="1" customFormat="1" ht="15" thickTop="1">
      <c r="A57" s="41"/>
      <c r="B57" s="36"/>
      <c r="C57" s="52"/>
      <c r="D57" s="53"/>
      <c r="E57" s="53"/>
      <c r="F57" s="45"/>
      <c r="G57" s="53"/>
    </row>
    <row r="58" spans="1:7" s="1" customFormat="1" ht="14.25">
      <c r="A58" s="54"/>
      <c r="B58" s="55"/>
      <c r="C58" s="54"/>
      <c r="D58" s="54"/>
      <c r="E58" s="54"/>
      <c r="F58" s="54"/>
      <c r="G58" s="54"/>
    </row>
    <row r="59" spans="2:4" s="1" customFormat="1" ht="15">
      <c r="B59" s="57" t="s">
        <v>60</v>
      </c>
      <c r="D59" s="58" t="s">
        <v>69</v>
      </c>
    </row>
    <row r="60" s="1" customFormat="1" ht="15">
      <c r="B60" s="59"/>
    </row>
    <row r="61" spans="1:5" s="1" customFormat="1" ht="15">
      <c r="A61" s="60" t="s">
        <v>63</v>
      </c>
      <c r="B61" s="34" t="s">
        <v>68</v>
      </c>
      <c r="C61" s="56" t="s">
        <v>74</v>
      </c>
      <c r="D61" s="61">
        <v>38637</v>
      </c>
      <c r="E61" s="62">
        <v>170120</v>
      </c>
    </row>
    <row r="62" spans="1:5" s="1" customFormat="1" ht="14.25">
      <c r="A62" s="60" t="s">
        <v>61</v>
      </c>
      <c r="B62" s="34" t="s">
        <v>70</v>
      </c>
      <c r="C62" s="34" t="s">
        <v>75</v>
      </c>
      <c r="D62" s="1" t="s">
        <v>76</v>
      </c>
      <c r="E62" s="63">
        <v>0</v>
      </c>
    </row>
    <row r="63" spans="1:5" s="1" customFormat="1" ht="14.25">
      <c r="A63" s="60" t="s">
        <v>62</v>
      </c>
      <c r="C63" s="34" t="s">
        <v>77</v>
      </c>
      <c r="E63" s="64">
        <f>E61-E62</f>
        <v>170120</v>
      </c>
    </row>
    <row r="64" spans="1:5" s="1" customFormat="1" ht="14.25">
      <c r="A64" s="60" t="s">
        <v>64</v>
      </c>
      <c r="C64" s="34" t="s">
        <v>78</v>
      </c>
      <c r="E64" s="64"/>
    </row>
    <row r="65" spans="1:5" s="1" customFormat="1" ht="14.25">
      <c r="A65" s="60" t="s">
        <v>65</v>
      </c>
      <c r="C65" s="65" t="s">
        <v>79</v>
      </c>
      <c r="E65" s="64"/>
    </row>
    <row r="66" spans="1:5" s="1" customFormat="1" ht="14.25">
      <c r="A66" s="60" t="s">
        <v>66</v>
      </c>
      <c r="C66" s="66" t="s">
        <v>80</v>
      </c>
      <c r="D66" s="64">
        <v>2930</v>
      </c>
      <c r="E66" s="64"/>
    </row>
    <row r="67" spans="2:5" s="1" customFormat="1" ht="14.25">
      <c r="B67" s="56"/>
      <c r="C67" s="66" t="s">
        <v>81</v>
      </c>
      <c r="D67" s="64">
        <v>2930</v>
      </c>
      <c r="E67" s="64">
        <f>D66+D67</f>
        <v>5860</v>
      </c>
    </row>
    <row r="68" spans="3:6" s="1" customFormat="1" ht="14.25">
      <c r="C68" s="65" t="s">
        <v>82</v>
      </c>
      <c r="E68" s="64"/>
      <c r="F68" s="67"/>
    </row>
    <row r="69" spans="3:6" s="1" customFormat="1" ht="14.25">
      <c r="C69" s="66" t="s">
        <v>83</v>
      </c>
      <c r="D69" s="64">
        <v>3860</v>
      </c>
      <c r="E69" s="64"/>
      <c r="F69" s="67"/>
    </row>
    <row r="70" spans="3:5" s="1" customFormat="1" ht="14.25">
      <c r="C70" s="66" t="s">
        <v>84</v>
      </c>
      <c r="D70" s="64">
        <v>3860</v>
      </c>
      <c r="E70" s="64">
        <f>D69+D70</f>
        <v>7720</v>
      </c>
    </row>
    <row r="71" spans="3:6" s="1" customFormat="1" ht="15">
      <c r="C71" s="66"/>
      <c r="E71" s="68">
        <f>E63+E67+E70</f>
        <v>183700</v>
      </c>
      <c r="F71" s="67">
        <f>E61-E71</f>
        <v>-13580</v>
      </c>
    </row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pans="1:7" ht="12.75">
      <c r="A79" s="3"/>
      <c r="B79" s="33"/>
      <c r="C79" s="3"/>
      <c r="D79" s="3"/>
      <c r="E79" s="3"/>
      <c r="F79" s="3"/>
      <c r="G79" s="3"/>
    </row>
    <row r="80" spans="1:7" ht="12.75">
      <c r="A80" s="3"/>
      <c r="B80" s="33"/>
      <c r="C80" s="3"/>
      <c r="D80" s="3"/>
      <c r="E80" s="3"/>
      <c r="F80" s="3"/>
      <c r="G80" s="3"/>
    </row>
    <row r="81" spans="1:7" ht="12.75">
      <c r="A81" s="3"/>
      <c r="B81" s="33"/>
      <c r="C81" s="3"/>
      <c r="D81" s="3"/>
      <c r="E81" s="3"/>
      <c r="F81" s="3"/>
      <c r="G81" s="3"/>
    </row>
    <row r="82" spans="1:7" ht="12.75">
      <c r="A82" s="3"/>
      <c r="B82" s="33"/>
      <c r="C82" s="3"/>
      <c r="D82" s="3"/>
      <c r="E82" s="3"/>
      <c r="F82" s="3"/>
      <c r="G82" s="3"/>
    </row>
    <row r="83" spans="1:7" ht="12.75">
      <c r="A83" s="3"/>
      <c r="B83" s="33"/>
      <c r="C83" s="3"/>
      <c r="D83" s="3"/>
      <c r="E83" s="3"/>
      <c r="F83" s="3"/>
      <c r="G83" s="3"/>
    </row>
  </sheetData>
  <sheetProtection/>
  <printOptions/>
  <pageMargins left="0.75" right="0.75" top="1" bottom="1" header="0.5" footer="0.5"/>
  <pageSetup horizontalDpi="300" verticalDpi="300" orientation="portrait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D64">
      <pane xSplit="9465" topLeftCell="A1" activePane="topLeft" state="split"/>
      <selection pane="topLeft" activeCell="F74" sqref="F74"/>
      <selection pane="topRight" activeCell="A55" sqref="A55"/>
    </sheetView>
  </sheetViews>
  <sheetFormatPr defaultColWidth="9.140625" defaultRowHeight="12.75"/>
  <cols>
    <col min="1" max="1" width="3.57421875" style="0" customWidth="1"/>
    <col min="2" max="2" width="27.00390625" style="0" customWidth="1"/>
    <col min="3" max="3" width="14.00390625" style="0" customWidth="1"/>
    <col min="4" max="4" width="12.57421875" style="5" customWidth="1"/>
    <col min="5" max="5" width="14.140625" style="0" customWidth="1"/>
    <col min="6" max="6" width="17.421875" style="0" customWidth="1"/>
    <col min="7" max="7" width="12.28125" style="0" customWidth="1"/>
    <col min="8" max="8" width="11.8515625" style="0" customWidth="1"/>
    <col min="9" max="9" width="15.140625" style="0" customWidth="1"/>
    <col min="10" max="10" width="16.00390625" style="0" customWidth="1"/>
  </cols>
  <sheetData>
    <row r="1" spans="2:8" ht="18.75" customHeight="1">
      <c r="B1" s="25" t="s">
        <v>72</v>
      </c>
      <c r="C1" s="24"/>
      <c r="D1" s="81"/>
      <c r="E1" s="17"/>
      <c r="F1" s="17"/>
      <c r="G1" s="6"/>
      <c r="H1" s="6"/>
    </row>
    <row r="2" spans="3:6" ht="15.75" thickBot="1">
      <c r="C2" s="23"/>
      <c r="D2" s="82"/>
      <c r="E2" s="16"/>
      <c r="F2" s="16"/>
    </row>
    <row r="3" spans="1:10" ht="15.75">
      <c r="A3" s="154" t="s">
        <v>4</v>
      </c>
      <c r="B3" s="155"/>
      <c r="C3" s="32" t="s">
        <v>33</v>
      </c>
      <c r="D3" s="83"/>
      <c r="E3" s="18"/>
      <c r="F3" s="18"/>
      <c r="G3" s="10"/>
      <c r="H3" s="10"/>
      <c r="I3" s="26"/>
      <c r="J3" s="30"/>
    </row>
    <row r="4" spans="1:10" ht="15.75">
      <c r="A4" s="156"/>
      <c r="B4" s="157"/>
      <c r="C4" s="21" t="s">
        <v>31</v>
      </c>
      <c r="D4" s="84"/>
      <c r="E4" s="19" t="s">
        <v>5</v>
      </c>
      <c r="F4" s="19" t="s">
        <v>108</v>
      </c>
      <c r="G4" s="11" t="s">
        <v>6</v>
      </c>
      <c r="H4" s="11" t="s">
        <v>7</v>
      </c>
      <c r="I4" s="27" t="s">
        <v>3</v>
      </c>
      <c r="J4" s="31" t="s">
        <v>85</v>
      </c>
    </row>
    <row r="5" spans="1:10" ht="15.75">
      <c r="A5" s="156"/>
      <c r="B5" s="157"/>
      <c r="C5" s="21" t="s">
        <v>34</v>
      </c>
      <c r="D5" s="84"/>
      <c r="E5" s="19"/>
      <c r="F5" s="19"/>
      <c r="G5" s="11" t="s">
        <v>8</v>
      </c>
      <c r="H5" s="11" t="s">
        <v>9</v>
      </c>
      <c r="I5" s="28"/>
      <c r="J5" s="31" t="s">
        <v>32</v>
      </c>
    </row>
    <row r="6" spans="1:10" ht="16.5" thickBot="1">
      <c r="A6" s="158"/>
      <c r="B6" s="159"/>
      <c r="C6" s="22"/>
      <c r="D6" s="85"/>
      <c r="E6" s="20"/>
      <c r="F6" s="20"/>
      <c r="G6" s="12"/>
      <c r="H6" s="12"/>
      <c r="I6" s="29"/>
      <c r="J6" s="69" t="s">
        <v>86</v>
      </c>
    </row>
    <row r="7" spans="1:10" s="1" customFormat="1" ht="15">
      <c r="A7" s="80" t="s">
        <v>15</v>
      </c>
      <c r="C7" s="36" t="s">
        <v>35</v>
      </c>
      <c r="D7" s="86"/>
      <c r="E7" s="37">
        <v>3830</v>
      </c>
      <c r="F7" s="37"/>
      <c r="G7" s="38">
        <f>E7*3%</f>
        <v>114.89999999999999</v>
      </c>
      <c r="H7" s="38">
        <f>E7*2%</f>
        <v>76.60000000000001</v>
      </c>
      <c r="I7" s="39">
        <f>E7+G7+H7</f>
        <v>4021.5</v>
      </c>
      <c r="J7" s="40">
        <f>I7/12</f>
        <v>335.125</v>
      </c>
    </row>
    <row r="8" spans="1:10" s="1" customFormat="1" ht="15">
      <c r="A8" s="41"/>
      <c r="B8" s="1" t="s">
        <v>135</v>
      </c>
      <c r="C8" s="36"/>
      <c r="D8" s="86">
        <v>3830</v>
      </c>
      <c r="E8" s="42"/>
      <c r="F8" s="42" t="s">
        <v>134</v>
      </c>
      <c r="G8" s="38"/>
      <c r="H8" s="38"/>
      <c r="I8" s="39"/>
      <c r="J8" s="40">
        <f aca="true" t="shared" si="0" ref="J8:J80">I8/12</f>
        <v>0</v>
      </c>
    </row>
    <row r="9" spans="1:10" s="1" customFormat="1" ht="15">
      <c r="A9" s="35" t="s">
        <v>10</v>
      </c>
      <c r="C9" s="36" t="s">
        <v>36</v>
      </c>
      <c r="D9" s="86"/>
      <c r="E9" s="37">
        <v>3160</v>
      </c>
      <c r="F9" s="37"/>
      <c r="G9" s="38">
        <f>E9*3%</f>
        <v>94.8</v>
      </c>
      <c r="H9" s="38">
        <f>E9*2%</f>
        <v>63.2</v>
      </c>
      <c r="I9" s="39">
        <f>E9+G9+H9</f>
        <v>3318</v>
      </c>
      <c r="J9" s="40">
        <f t="shared" si="0"/>
        <v>276.5</v>
      </c>
    </row>
    <row r="10" spans="1:10" s="1" customFormat="1" ht="15">
      <c r="A10" s="41"/>
      <c r="B10" s="1" t="s">
        <v>136</v>
      </c>
      <c r="C10" s="36"/>
      <c r="D10" s="86">
        <v>3160</v>
      </c>
      <c r="E10" s="43"/>
      <c r="F10" s="42" t="s">
        <v>134</v>
      </c>
      <c r="G10" s="38">
        <f aca="true" t="shared" si="1" ref="G10:G75">E10*3%</f>
        <v>0</v>
      </c>
      <c r="H10" s="38">
        <f aca="true" t="shared" si="2" ref="H10:H75">E10*2%</f>
        <v>0</v>
      </c>
      <c r="I10" s="39">
        <f>E10+G10+H10</f>
        <v>0</v>
      </c>
      <c r="J10" s="40">
        <f t="shared" si="0"/>
        <v>0</v>
      </c>
    </row>
    <row r="11" spans="1:10" s="1" customFormat="1" ht="15">
      <c r="A11" s="35" t="s">
        <v>11</v>
      </c>
      <c r="C11" s="36" t="s">
        <v>37</v>
      </c>
      <c r="D11" s="86"/>
      <c r="E11" s="37">
        <f>3160*4</f>
        <v>12640</v>
      </c>
      <c r="F11" s="37"/>
      <c r="G11" s="38">
        <f t="shared" si="1"/>
        <v>379.2</v>
      </c>
      <c r="H11" s="38">
        <f t="shared" si="2"/>
        <v>252.8</v>
      </c>
      <c r="I11" s="39">
        <f>E11+G11+H11</f>
        <v>13272</v>
      </c>
      <c r="J11" s="40">
        <f t="shared" si="0"/>
        <v>1106</v>
      </c>
    </row>
    <row r="12" spans="1:10" s="1" customFormat="1" ht="15">
      <c r="A12" s="35"/>
      <c r="B12" s="1" t="s">
        <v>137</v>
      </c>
      <c r="C12" s="36"/>
      <c r="D12" s="86">
        <v>3160</v>
      </c>
      <c r="E12" s="43"/>
      <c r="F12" s="42" t="s">
        <v>134</v>
      </c>
      <c r="G12" s="38">
        <f t="shared" si="1"/>
        <v>0</v>
      </c>
      <c r="H12" s="38">
        <f t="shared" si="2"/>
        <v>0</v>
      </c>
      <c r="I12" s="39">
        <f>E12+G12+H12</f>
        <v>0</v>
      </c>
      <c r="J12" s="40">
        <f t="shared" si="0"/>
        <v>0</v>
      </c>
    </row>
    <row r="13" spans="1:10" s="1" customFormat="1" ht="15">
      <c r="A13" s="35"/>
      <c r="B13" s="1" t="s">
        <v>138</v>
      </c>
      <c r="C13" s="36"/>
      <c r="D13" s="86">
        <v>3160</v>
      </c>
      <c r="E13" s="43"/>
      <c r="F13" s="42" t="s">
        <v>134</v>
      </c>
      <c r="G13" s="38"/>
      <c r="H13" s="38"/>
      <c r="I13" s="39"/>
      <c r="J13" s="40"/>
    </row>
    <row r="14" spans="1:10" s="1" customFormat="1" ht="15">
      <c r="A14" s="35"/>
      <c r="B14" s="1" t="s">
        <v>139</v>
      </c>
      <c r="C14" s="36"/>
      <c r="D14" s="86">
        <v>3160</v>
      </c>
      <c r="E14" s="43"/>
      <c r="F14" s="42" t="s">
        <v>134</v>
      </c>
      <c r="G14" s="38"/>
      <c r="H14" s="38"/>
      <c r="I14" s="39"/>
      <c r="J14" s="40"/>
    </row>
    <row r="15" spans="1:10" s="1" customFormat="1" ht="15">
      <c r="A15" s="35"/>
      <c r="B15" s="1" t="s">
        <v>140</v>
      </c>
      <c r="C15" s="36"/>
      <c r="D15" s="86">
        <v>3160</v>
      </c>
      <c r="E15" s="43"/>
      <c r="F15" s="42" t="s">
        <v>134</v>
      </c>
      <c r="G15" s="38"/>
      <c r="H15" s="38"/>
      <c r="I15" s="39"/>
      <c r="J15" s="40"/>
    </row>
    <row r="16" spans="1:10" s="1" customFormat="1" ht="15">
      <c r="A16" s="35" t="s">
        <v>12</v>
      </c>
      <c r="C16" s="36" t="s">
        <v>37</v>
      </c>
      <c r="D16" s="86"/>
      <c r="E16" s="37">
        <f>3160*4</f>
        <v>12640</v>
      </c>
      <c r="F16" s="37"/>
      <c r="G16" s="38">
        <f t="shared" si="1"/>
        <v>379.2</v>
      </c>
      <c r="H16" s="38">
        <f t="shared" si="2"/>
        <v>252.8</v>
      </c>
      <c r="I16" s="39">
        <f>E16+G16+H16</f>
        <v>13272</v>
      </c>
      <c r="J16" s="40">
        <f t="shared" si="0"/>
        <v>1106</v>
      </c>
    </row>
    <row r="17" spans="1:10" s="1" customFormat="1" ht="15">
      <c r="A17" s="41"/>
      <c r="B17" s="1" t="s">
        <v>141</v>
      </c>
      <c r="C17" s="36"/>
      <c r="D17" s="86">
        <v>3160</v>
      </c>
      <c r="E17" s="43"/>
      <c r="F17" s="42" t="s">
        <v>134</v>
      </c>
      <c r="G17" s="38">
        <f t="shared" si="1"/>
        <v>0</v>
      </c>
      <c r="H17" s="38">
        <f t="shared" si="2"/>
        <v>0</v>
      </c>
      <c r="I17" s="39">
        <f>E17+G17+H17</f>
        <v>0</v>
      </c>
      <c r="J17" s="40">
        <f t="shared" si="0"/>
        <v>0</v>
      </c>
    </row>
    <row r="18" spans="1:10" s="1" customFormat="1" ht="15">
      <c r="A18" s="41"/>
      <c r="B18" s="1" t="s">
        <v>142</v>
      </c>
      <c r="C18" s="36"/>
      <c r="D18" s="86">
        <v>3160</v>
      </c>
      <c r="E18" s="43"/>
      <c r="F18" s="42" t="s">
        <v>134</v>
      </c>
      <c r="G18" s="38"/>
      <c r="H18" s="38"/>
      <c r="I18" s="39"/>
      <c r="J18" s="40"/>
    </row>
    <row r="19" spans="1:10" s="1" customFormat="1" ht="15">
      <c r="A19" s="41"/>
      <c r="B19" s="1" t="s">
        <v>143</v>
      </c>
      <c r="C19" s="36"/>
      <c r="D19" s="86">
        <v>3160</v>
      </c>
      <c r="E19" s="43"/>
      <c r="F19" s="42" t="s">
        <v>134</v>
      </c>
      <c r="G19" s="38"/>
      <c r="H19" s="38"/>
      <c r="I19" s="39"/>
      <c r="J19" s="40"/>
    </row>
    <row r="20" spans="1:10" s="1" customFormat="1" ht="15">
      <c r="A20" s="41"/>
      <c r="B20" s="1" t="s">
        <v>144</v>
      </c>
      <c r="C20" s="36"/>
      <c r="D20" s="86">
        <v>3160</v>
      </c>
      <c r="E20" s="43"/>
      <c r="F20" s="42" t="s">
        <v>134</v>
      </c>
      <c r="G20" s="38"/>
      <c r="H20" s="38"/>
      <c r="I20" s="39"/>
      <c r="J20" s="40"/>
    </row>
    <row r="21" spans="1:10" s="1" customFormat="1" ht="15">
      <c r="A21" s="35" t="s">
        <v>13</v>
      </c>
      <c r="C21" s="36" t="s">
        <v>38</v>
      </c>
      <c r="D21" s="86"/>
      <c r="E21" s="37">
        <f>3160*4+3830</f>
        <v>16470</v>
      </c>
      <c r="F21" s="42"/>
      <c r="G21" s="38">
        <f t="shared" si="1"/>
        <v>494.09999999999997</v>
      </c>
      <c r="H21" s="38">
        <f t="shared" si="2"/>
        <v>329.40000000000003</v>
      </c>
      <c r="I21" s="39">
        <f>E21+G21+H21</f>
        <v>17293.5</v>
      </c>
      <c r="J21" s="40">
        <f t="shared" si="0"/>
        <v>1441.125</v>
      </c>
    </row>
    <row r="22" spans="1:10" s="1" customFormat="1" ht="15">
      <c r="A22" s="41"/>
      <c r="B22" s="1" t="s">
        <v>145</v>
      </c>
      <c r="C22" s="36"/>
      <c r="D22" s="86">
        <v>3160</v>
      </c>
      <c r="E22" s="42"/>
      <c r="F22" s="42" t="s">
        <v>134</v>
      </c>
      <c r="G22" s="38">
        <f t="shared" si="1"/>
        <v>0</v>
      </c>
      <c r="H22" s="38">
        <f t="shared" si="2"/>
        <v>0</v>
      </c>
      <c r="I22" s="39">
        <f>E22+G22+H22</f>
        <v>0</v>
      </c>
      <c r="J22" s="40">
        <f t="shared" si="0"/>
        <v>0</v>
      </c>
    </row>
    <row r="23" spans="1:10" s="1" customFormat="1" ht="15">
      <c r="A23" s="41"/>
      <c r="B23" s="1" t="s">
        <v>146</v>
      </c>
      <c r="C23" s="36"/>
      <c r="D23" s="86">
        <v>3160</v>
      </c>
      <c r="E23" s="42"/>
      <c r="F23" s="42" t="s">
        <v>134</v>
      </c>
      <c r="G23" s="38"/>
      <c r="H23" s="38"/>
      <c r="I23" s="39"/>
      <c r="J23" s="40"/>
    </row>
    <row r="24" spans="1:10" s="1" customFormat="1" ht="15">
      <c r="A24" s="41"/>
      <c r="B24" s="1" t="s">
        <v>147</v>
      </c>
      <c r="C24" s="36"/>
      <c r="D24" s="86">
        <v>3160</v>
      </c>
      <c r="E24" s="42"/>
      <c r="F24" s="42" t="s">
        <v>134</v>
      </c>
      <c r="G24" s="38"/>
      <c r="H24" s="38"/>
      <c r="I24" s="39"/>
      <c r="J24" s="40"/>
    </row>
    <row r="25" spans="1:10" s="1" customFormat="1" ht="15">
      <c r="A25" s="41"/>
      <c r="B25" s="1" t="s">
        <v>148</v>
      </c>
      <c r="C25" s="36"/>
      <c r="D25" s="86">
        <v>3160</v>
      </c>
      <c r="E25" s="42"/>
      <c r="F25" s="42" t="s">
        <v>134</v>
      </c>
      <c r="G25" s="38"/>
      <c r="H25" s="38"/>
      <c r="I25" s="39"/>
      <c r="J25" s="40"/>
    </row>
    <row r="26" spans="1:10" s="1" customFormat="1" ht="15">
      <c r="A26" s="41"/>
      <c r="B26" s="1" t="s">
        <v>149</v>
      </c>
      <c r="C26" s="36"/>
      <c r="D26" s="86">
        <v>3830</v>
      </c>
      <c r="E26" s="42"/>
      <c r="F26" s="42" t="s">
        <v>134</v>
      </c>
      <c r="G26" s="38"/>
      <c r="H26" s="38"/>
      <c r="I26" s="39"/>
      <c r="J26" s="40"/>
    </row>
    <row r="27" spans="1:10" s="1" customFormat="1" ht="15">
      <c r="A27" s="35" t="s">
        <v>14</v>
      </c>
      <c r="C27" s="36" t="s">
        <v>39</v>
      </c>
      <c r="D27" s="86"/>
      <c r="E27" s="37">
        <f>3160*4</f>
        <v>12640</v>
      </c>
      <c r="F27" s="42"/>
      <c r="G27" s="38">
        <f t="shared" si="1"/>
        <v>379.2</v>
      </c>
      <c r="H27" s="38">
        <f t="shared" si="2"/>
        <v>252.8</v>
      </c>
      <c r="I27" s="39">
        <f>E27+G27+H27</f>
        <v>13272</v>
      </c>
      <c r="J27" s="40">
        <f t="shared" si="0"/>
        <v>1106</v>
      </c>
    </row>
    <row r="28" spans="1:10" s="1" customFormat="1" ht="15">
      <c r="A28" s="41"/>
      <c r="B28" s="1" t="s">
        <v>150</v>
      </c>
      <c r="C28" s="36"/>
      <c r="D28" s="86">
        <v>3160</v>
      </c>
      <c r="E28" s="43"/>
      <c r="F28" s="42" t="s">
        <v>134</v>
      </c>
      <c r="G28" s="38">
        <f t="shared" si="1"/>
        <v>0</v>
      </c>
      <c r="H28" s="38">
        <f t="shared" si="2"/>
        <v>0</v>
      </c>
      <c r="I28" s="39">
        <f>E28+G28+H28</f>
        <v>0</v>
      </c>
      <c r="J28" s="40">
        <f t="shared" si="0"/>
        <v>0</v>
      </c>
    </row>
    <row r="29" spans="1:10" s="1" customFormat="1" ht="15">
      <c r="A29" s="41"/>
      <c r="B29" s="1" t="s">
        <v>151</v>
      </c>
      <c r="C29" s="36"/>
      <c r="D29" s="86">
        <v>3160</v>
      </c>
      <c r="E29" s="43"/>
      <c r="F29" s="42" t="s">
        <v>134</v>
      </c>
      <c r="G29" s="38"/>
      <c r="H29" s="38"/>
      <c r="I29" s="39"/>
      <c r="J29" s="40"/>
    </row>
    <row r="30" spans="1:10" s="1" customFormat="1" ht="15">
      <c r="A30" s="41"/>
      <c r="B30" s="1" t="s">
        <v>152</v>
      </c>
      <c r="C30" s="36"/>
      <c r="D30" s="86">
        <v>3160</v>
      </c>
      <c r="E30" s="43"/>
      <c r="F30" s="42" t="s">
        <v>134</v>
      </c>
      <c r="G30" s="38"/>
      <c r="H30" s="38"/>
      <c r="I30" s="39"/>
      <c r="J30" s="40"/>
    </row>
    <row r="31" spans="1:10" s="1" customFormat="1" ht="15">
      <c r="A31" s="41"/>
      <c r="B31" s="1" t="s">
        <v>153</v>
      </c>
      <c r="C31" s="36"/>
      <c r="D31" s="86">
        <v>3160</v>
      </c>
      <c r="E31" s="43"/>
      <c r="F31" s="42" t="s">
        <v>134</v>
      </c>
      <c r="G31" s="38"/>
      <c r="H31" s="38"/>
      <c r="I31" s="39"/>
      <c r="J31" s="40"/>
    </row>
    <row r="32" spans="1:10" s="1" customFormat="1" ht="15">
      <c r="A32" s="35" t="s">
        <v>16</v>
      </c>
      <c r="C32" s="36" t="s">
        <v>36</v>
      </c>
      <c r="D32" s="86"/>
      <c r="E32" s="37">
        <v>3830</v>
      </c>
      <c r="F32" s="42"/>
      <c r="G32" s="38">
        <f t="shared" si="1"/>
        <v>114.89999999999999</v>
      </c>
      <c r="H32" s="38">
        <f t="shared" si="2"/>
        <v>76.60000000000001</v>
      </c>
      <c r="I32" s="39">
        <f>E32+G32+H32</f>
        <v>4021.5</v>
      </c>
      <c r="J32" s="40">
        <f t="shared" si="0"/>
        <v>335.125</v>
      </c>
    </row>
    <row r="33" spans="1:10" s="1" customFormat="1" ht="15">
      <c r="A33" s="41"/>
      <c r="B33" s="1" t="s">
        <v>154</v>
      </c>
      <c r="C33" s="36"/>
      <c r="D33" s="86">
        <v>3830</v>
      </c>
      <c r="E33" s="42"/>
      <c r="F33" s="42" t="s">
        <v>134</v>
      </c>
      <c r="G33" s="38">
        <f t="shared" si="1"/>
        <v>0</v>
      </c>
      <c r="H33" s="38">
        <f t="shared" si="2"/>
        <v>0</v>
      </c>
      <c r="I33" s="39">
        <f>E33+G33+H33</f>
        <v>0</v>
      </c>
      <c r="J33" s="40">
        <f t="shared" si="0"/>
        <v>0</v>
      </c>
    </row>
    <row r="34" spans="1:10" s="1" customFormat="1" ht="15">
      <c r="A34" s="35" t="s">
        <v>17</v>
      </c>
      <c r="C34" s="36" t="s">
        <v>40</v>
      </c>
      <c r="D34" s="86"/>
      <c r="E34" s="37">
        <v>7660</v>
      </c>
      <c r="F34" s="42"/>
      <c r="G34" s="38">
        <f t="shared" si="1"/>
        <v>229.79999999999998</v>
      </c>
      <c r="H34" s="38">
        <f t="shared" si="2"/>
        <v>153.20000000000002</v>
      </c>
      <c r="I34" s="39">
        <f>E34+G34+H34</f>
        <v>8043</v>
      </c>
      <c r="J34" s="40">
        <f t="shared" si="0"/>
        <v>670.25</v>
      </c>
    </row>
    <row r="35" spans="1:10" s="1" customFormat="1" ht="15">
      <c r="A35" s="44"/>
      <c r="B35" s="1" t="s">
        <v>155</v>
      </c>
      <c r="C35" s="36"/>
      <c r="D35" s="86">
        <v>3830</v>
      </c>
      <c r="E35" s="43"/>
      <c r="F35" s="42" t="s">
        <v>134</v>
      </c>
      <c r="G35" s="38">
        <f t="shared" si="1"/>
        <v>0</v>
      </c>
      <c r="H35" s="38">
        <f t="shared" si="2"/>
        <v>0</v>
      </c>
      <c r="I35" s="39">
        <f>E35+G35+H35</f>
        <v>0</v>
      </c>
      <c r="J35" s="40">
        <f t="shared" si="0"/>
        <v>0</v>
      </c>
    </row>
    <row r="36" spans="1:10" s="1" customFormat="1" ht="15">
      <c r="A36" s="44"/>
      <c r="B36" s="1" t="s">
        <v>156</v>
      </c>
      <c r="C36" s="36"/>
      <c r="D36" s="86">
        <v>3830</v>
      </c>
      <c r="E36" s="43"/>
      <c r="F36" s="42" t="s">
        <v>134</v>
      </c>
      <c r="G36" s="38"/>
      <c r="H36" s="38"/>
      <c r="I36" s="39"/>
      <c r="J36" s="40"/>
    </row>
    <row r="37" spans="1:10" s="1" customFormat="1" ht="15">
      <c r="A37" s="35" t="s">
        <v>18</v>
      </c>
      <c r="C37" s="36" t="s">
        <v>36</v>
      </c>
      <c r="D37" s="86"/>
      <c r="E37" s="37">
        <v>3160</v>
      </c>
      <c r="F37" s="42"/>
      <c r="G37" s="38">
        <f t="shared" si="1"/>
        <v>94.8</v>
      </c>
      <c r="H37" s="38">
        <f t="shared" si="2"/>
        <v>63.2</v>
      </c>
      <c r="I37" s="39">
        <f aca="true" t="shared" si="3" ref="I37:I44">E37+G37+H37</f>
        <v>3318</v>
      </c>
      <c r="J37" s="40">
        <f t="shared" si="0"/>
        <v>276.5</v>
      </c>
    </row>
    <row r="38" spans="1:10" s="1" customFormat="1" ht="15">
      <c r="A38" s="41"/>
      <c r="B38" s="1" t="s">
        <v>133</v>
      </c>
      <c r="C38" s="36"/>
      <c r="D38" s="86">
        <v>3160</v>
      </c>
      <c r="E38" s="43"/>
      <c r="F38" s="42" t="s">
        <v>134</v>
      </c>
      <c r="G38" s="38">
        <f t="shared" si="1"/>
        <v>0</v>
      </c>
      <c r="H38" s="38">
        <f t="shared" si="2"/>
        <v>0</v>
      </c>
      <c r="I38" s="39">
        <f t="shared" si="3"/>
        <v>0</v>
      </c>
      <c r="J38" s="40">
        <f t="shared" si="0"/>
        <v>0</v>
      </c>
    </row>
    <row r="39" spans="1:10" s="1" customFormat="1" ht="15">
      <c r="A39" s="35" t="s">
        <v>19</v>
      </c>
      <c r="C39" s="36" t="s">
        <v>42</v>
      </c>
      <c r="D39" s="86"/>
      <c r="E39" s="37">
        <v>3160</v>
      </c>
      <c r="F39" s="42"/>
      <c r="G39" s="38">
        <f t="shared" si="1"/>
        <v>94.8</v>
      </c>
      <c r="H39" s="38">
        <f t="shared" si="2"/>
        <v>63.2</v>
      </c>
      <c r="I39" s="39">
        <f t="shared" si="3"/>
        <v>3318</v>
      </c>
      <c r="J39" s="40">
        <f t="shared" si="0"/>
        <v>276.5</v>
      </c>
    </row>
    <row r="40" spans="1:10" s="1" customFormat="1" ht="15">
      <c r="A40" s="41"/>
      <c r="B40" s="1" t="s">
        <v>132</v>
      </c>
      <c r="C40" s="36"/>
      <c r="D40" s="86">
        <v>3160</v>
      </c>
      <c r="E40" s="43"/>
      <c r="F40" s="42" t="s">
        <v>134</v>
      </c>
      <c r="G40" s="38">
        <f t="shared" si="1"/>
        <v>0</v>
      </c>
      <c r="H40" s="38">
        <f t="shared" si="2"/>
        <v>0</v>
      </c>
      <c r="I40" s="39">
        <f t="shared" si="3"/>
        <v>0</v>
      </c>
      <c r="J40" s="40">
        <f t="shared" si="0"/>
        <v>0</v>
      </c>
    </row>
    <row r="41" spans="1:10" s="1" customFormat="1" ht="15">
      <c r="A41" s="35" t="s">
        <v>43</v>
      </c>
      <c r="C41" s="36" t="s">
        <v>44</v>
      </c>
      <c r="D41" s="86"/>
      <c r="E41" s="37">
        <v>3830</v>
      </c>
      <c r="F41" s="42"/>
      <c r="G41" s="38">
        <f t="shared" si="1"/>
        <v>114.89999999999999</v>
      </c>
      <c r="H41" s="38">
        <f t="shared" si="2"/>
        <v>76.60000000000001</v>
      </c>
      <c r="I41" s="39">
        <f t="shared" si="3"/>
        <v>4021.5</v>
      </c>
      <c r="J41" s="40">
        <f t="shared" si="0"/>
        <v>335.125</v>
      </c>
    </row>
    <row r="42" spans="1:10" s="1" customFormat="1" ht="15">
      <c r="A42" s="35"/>
      <c r="B42" s="1" t="s">
        <v>131</v>
      </c>
      <c r="C42" s="36"/>
      <c r="D42" s="86">
        <v>3830</v>
      </c>
      <c r="E42" s="37"/>
      <c r="F42" s="42" t="s">
        <v>134</v>
      </c>
      <c r="G42" s="38">
        <f t="shared" si="1"/>
        <v>0</v>
      </c>
      <c r="H42" s="38">
        <f t="shared" si="2"/>
        <v>0</v>
      </c>
      <c r="I42" s="39">
        <f t="shared" si="3"/>
        <v>0</v>
      </c>
      <c r="J42" s="40">
        <f t="shared" si="0"/>
        <v>0</v>
      </c>
    </row>
    <row r="43" spans="1:10" s="1" customFormat="1" ht="15">
      <c r="A43" s="35" t="s">
        <v>20</v>
      </c>
      <c r="C43" s="36" t="s">
        <v>45</v>
      </c>
      <c r="D43" s="86"/>
      <c r="E43" s="37">
        <f>SUM(D44:D46)</f>
        <v>10230</v>
      </c>
      <c r="F43" s="42"/>
      <c r="G43" s="38">
        <f t="shared" si="1"/>
        <v>306.9</v>
      </c>
      <c r="H43" s="38">
        <f t="shared" si="2"/>
        <v>204.6</v>
      </c>
      <c r="I43" s="39">
        <f t="shared" si="3"/>
        <v>10741.5</v>
      </c>
      <c r="J43" s="40">
        <f t="shared" si="0"/>
        <v>895.125</v>
      </c>
    </row>
    <row r="44" spans="1:10" s="1" customFormat="1" ht="15">
      <c r="A44" s="41"/>
      <c r="B44" s="1" t="s">
        <v>111</v>
      </c>
      <c r="C44" s="36"/>
      <c r="D44" s="86">
        <v>3910</v>
      </c>
      <c r="E44" s="43"/>
      <c r="F44" s="42" t="s">
        <v>134</v>
      </c>
      <c r="G44" s="38">
        <f t="shared" si="1"/>
        <v>0</v>
      </c>
      <c r="H44" s="38">
        <f t="shared" si="2"/>
        <v>0</v>
      </c>
      <c r="I44" s="39">
        <f t="shared" si="3"/>
        <v>0</v>
      </c>
      <c r="J44" s="40">
        <f t="shared" si="0"/>
        <v>0</v>
      </c>
    </row>
    <row r="45" spans="1:10" s="1" customFormat="1" ht="15">
      <c r="A45" s="41"/>
      <c r="B45" s="1" t="s">
        <v>129</v>
      </c>
      <c r="C45" s="36"/>
      <c r="D45" s="86">
        <v>3160</v>
      </c>
      <c r="E45" s="43"/>
      <c r="F45" s="42" t="s">
        <v>134</v>
      </c>
      <c r="G45" s="38"/>
      <c r="H45" s="38"/>
      <c r="I45" s="39"/>
      <c r="J45" s="40"/>
    </row>
    <row r="46" spans="1:10" s="1" customFormat="1" ht="15">
      <c r="A46" s="41"/>
      <c r="B46" s="1" t="s">
        <v>130</v>
      </c>
      <c r="C46" s="36"/>
      <c r="D46" s="86">
        <v>3160</v>
      </c>
      <c r="E46" s="43"/>
      <c r="F46" s="42" t="s">
        <v>134</v>
      </c>
      <c r="G46" s="38"/>
      <c r="H46" s="38"/>
      <c r="I46" s="39"/>
      <c r="J46" s="40"/>
    </row>
    <row r="47" spans="1:10" s="1" customFormat="1" ht="15">
      <c r="A47" s="35" t="s">
        <v>46</v>
      </c>
      <c r="C47" s="36" t="s">
        <v>47</v>
      </c>
      <c r="D47" s="86"/>
      <c r="E47" s="37">
        <f>SUM(D48:D50)</f>
        <v>11490</v>
      </c>
      <c r="F47" s="42"/>
      <c r="G47" s="38">
        <f t="shared" si="1"/>
        <v>344.7</v>
      </c>
      <c r="H47" s="38">
        <f t="shared" si="2"/>
        <v>229.8</v>
      </c>
      <c r="I47" s="39">
        <f>E47+G47+H47</f>
        <v>12064.5</v>
      </c>
      <c r="J47" s="40">
        <f t="shared" si="0"/>
        <v>1005.375</v>
      </c>
    </row>
    <row r="48" spans="1:10" s="1" customFormat="1" ht="15">
      <c r="A48" s="41"/>
      <c r="B48" s="1" t="s">
        <v>126</v>
      </c>
      <c r="C48" s="36"/>
      <c r="D48" s="86">
        <v>3830</v>
      </c>
      <c r="E48" s="42"/>
      <c r="F48" s="42" t="s">
        <v>134</v>
      </c>
      <c r="G48" s="38">
        <f t="shared" si="1"/>
        <v>0</v>
      </c>
      <c r="H48" s="38">
        <f t="shared" si="2"/>
        <v>0</v>
      </c>
      <c r="I48" s="39">
        <f>E48+G48+H48</f>
        <v>0</v>
      </c>
      <c r="J48" s="40">
        <f t="shared" si="0"/>
        <v>0</v>
      </c>
    </row>
    <row r="49" spans="1:10" s="1" customFormat="1" ht="15">
      <c r="A49" s="41"/>
      <c r="B49" s="1" t="s">
        <v>127</v>
      </c>
      <c r="C49" s="36"/>
      <c r="D49" s="86">
        <v>3830</v>
      </c>
      <c r="E49" s="42"/>
      <c r="F49" s="42" t="s">
        <v>134</v>
      </c>
      <c r="G49" s="38"/>
      <c r="H49" s="38"/>
      <c r="I49" s="39"/>
      <c r="J49" s="40"/>
    </row>
    <row r="50" spans="1:10" s="1" customFormat="1" ht="15">
      <c r="A50" s="41"/>
      <c r="B50" s="1" t="s">
        <v>128</v>
      </c>
      <c r="C50" s="36"/>
      <c r="D50" s="86">
        <v>3830</v>
      </c>
      <c r="E50" s="42"/>
      <c r="F50" s="42" t="s">
        <v>134</v>
      </c>
      <c r="G50" s="38"/>
      <c r="H50" s="38"/>
      <c r="I50" s="39"/>
      <c r="J50" s="40"/>
    </row>
    <row r="51" spans="1:10" s="1" customFormat="1" ht="15">
      <c r="A51" s="35" t="s">
        <v>21</v>
      </c>
      <c r="C51" s="36" t="s">
        <v>48</v>
      </c>
      <c r="D51" s="86"/>
      <c r="E51" s="37">
        <v>3830</v>
      </c>
      <c r="F51" s="42"/>
      <c r="G51" s="38">
        <f t="shared" si="1"/>
        <v>114.89999999999999</v>
      </c>
      <c r="H51" s="38">
        <f t="shared" si="2"/>
        <v>76.60000000000001</v>
      </c>
      <c r="I51" s="39">
        <f aca="true" t="shared" si="4" ref="I51:I58">E51+G51+H51</f>
        <v>4021.5</v>
      </c>
      <c r="J51" s="40">
        <f t="shared" si="0"/>
        <v>335.125</v>
      </c>
    </row>
    <row r="52" spans="1:10" s="1" customFormat="1" ht="15">
      <c r="A52" s="35"/>
      <c r="B52" s="1" t="s">
        <v>125</v>
      </c>
      <c r="C52" s="36"/>
      <c r="D52" s="86">
        <v>3830</v>
      </c>
      <c r="E52" s="37"/>
      <c r="F52" s="42" t="s">
        <v>134</v>
      </c>
      <c r="G52" s="38">
        <f t="shared" si="1"/>
        <v>0</v>
      </c>
      <c r="H52" s="38">
        <f t="shared" si="2"/>
        <v>0</v>
      </c>
      <c r="I52" s="39">
        <f t="shared" si="4"/>
        <v>0</v>
      </c>
      <c r="J52" s="40">
        <f t="shared" si="0"/>
        <v>0</v>
      </c>
    </row>
    <row r="53" spans="1:10" s="1" customFormat="1" ht="15">
      <c r="A53" s="35" t="s">
        <v>27</v>
      </c>
      <c r="C53" s="36" t="s">
        <v>48</v>
      </c>
      <c r="D53" s="86"/>
      <c r="E53" s="37">
        <v>3910</v>
      </c>
      <c r="F53" s="42"/>
      <c r="G53" s="38">
        <f t="shared" si="1"/>
        <v>117.3</v>
      </c>
      <c r="H53" s="38">
        <f t="shared" si="2"/>
        <v>78.2</v>
      </c>
      <c r="I53" s="39">
        <f t="shared" si="4"/>
        <v>4105.5</v>
      </c>
      <c r="J53" s="40">
        <f t="shared" si="0"/>
        <v>342.125</v>
      </c>
    </row>
    <row r="54" spans="1:10" s="1" customFormat="1" ht="15">
      <c r="A54" s="41"/>
      <c r="B54" s="1" t="s">
        <v>110</v>
      </c>
      <c r="C54" s="36"/>
      <c r="D54" s="86">
        <v>3910</v>
      </c>
      <c r="E54" s="37"/>
      <c r="F54" s="42" t="s">
        <v>134</v>
      </c>
      <c r="G54" s="38">
        <f t="shared" si="1"/>
        <v>0</v>
      </c>
      <c r="H54" s="38">
        <f t="shared" si="2"/>
        <v>0</v>
      </c>
      <c r="I54" s="39">
        <f t="shared" si="4"/>
        <v>0</v>
      </c>
      <c r="J54" s="40">
        <f t="shared" si="0"/>
        <v>0</v>
      </c>
    </row>
    <row r="55" spans="1:10" s="1" customFormat="1" ht="15">
      <c r="A55" s="35" t="s">
        <v>22</v>
      </c>
      <c r="C55" s="36" t="s">
        <v>36</v>
      </c>
      <c r="D55" s="86"/>
      <c r="E55" s="37">
        <v>3830</v>
      </c>
      <c r="F55" s="42"/>
      <c r="G55" s="38">
        <f t="shared" si="1"/>
        <v>114.89999999999999</v>
      </c>
      <c r="H55" s="38">
        <f t="shared" si="2"/>
        <v>76.60000000000001</v>
      </c>
      <c r="I55" s="39">
        <f t="shared" si="4"/>
        <v>4021.5</v>
      </c>
      <c r="J55" s="40">
        <f t="shared" si="0"/>
        <v>335.125</v>
      </c>
    </row>
    <row r="56" spans="1:10" s="1" customFormat="1" ht="15">
      <c r="A56" s="41"/>
      <c r="B56" s="1" t="s">
        <v>124</v>
      </c>
      <c r="C56" s="36"/>
      <c r="D56" s="86">
        <v>3830</v>
      </c>
      <c r="E56" s="42"/>
      <c r="F56" s="42" t="s">
        <v>134</v>
      </c>
      <c r="G56" s="38">
        <f t="shared" si="1"/>
        <v>0</v>
      </c>
      <c r="H56" s="38">
        <f t="shared" si="2"/>
        <v>0</v>
      </c>
      <c r="I56" s="39">
        <f t="shared" si="4"/>
        <v>0</v>
      </c>
      <c r="J56" s="40">
        <f t="shared" si="0"/>
        <v>0</v>
      </c>
    </row>
    <row r="57" spans="1:10" s="1" customFormat="1" ht="15">
      <c r="A57" s="35" t="s">
        <v>23</v>
      </c>
      <c r="C57" s="36" t="s">
        <v>49</v>
      </c>
      <c r="D57" s="86"/>
      <c r="E57" s="37">
        <f>SUM(D58:D59)</f>
        <v>7660</v>
      </c>
      <c r="F57" s="42"/>
      <c r="G57" s="38">
        <f t="shared" si="1"/>
        <v>229.79999999999998</v>
      </c>
      <c r="H57" s="38">
        <f t="shared" si="2"/>
        <v>153.20000000000002</v>
      </c>
      <c r="I57" s="39">
        <f t="shared" si="4"/>
        <v>8043</v>
      </c>
      <c r="J57" s="40">
        <f t="shared" si="0"/>
        <v>670.25</v>
      </c>
    </row>
    <row r="58" spans="1:10" s="1" customFormat="1" ht="15">
      <c r="A58" s="35"/>
      <c r="B58" s="1" t="s">
        <v>122</v>
      </c>
      <c r="C58" s="36"/>
      <c r="D58" s="86">
        <v>3830</v>
      </c>
      <c r="E58" s="37"/>
      <c r="F58" s="42" t="s">
        <v>134</v>
      </c>
      <c r="G58" s="38">
        <f t="shared" si="1"/>
        <v>0</v>
      </c>
      <c r="H58" s="38">
        <f t="shared" si="2"/>
        <v>0</v>
      </c>
      <c r="I58" s="39">
        <f t="shared" si="4"/>
        <v>0</v>
      </c>
      <c r="J58" s="40">
        <f t="shared" si="0"/>
        <v>0</v>
      </c>
    </row>
    <row r="59" spans="1:10" s="1" customFormat="1" ht="15">
      <c r="A59" s="35"/>
      <c r="B59" s="1" t="s">
        <v>123</v>
      </c>
      <c r="C59" s="36"/>
      <c r="D59" s="86">
        <v>3830</v>
      </c>
      <c r="E59" s="37"/>
      <c r="F59" s="42" t="s">
        <v>134</v>
      </c>
      <c r="G59" s="38"/>
      <c r="H59" s="38"/>
      <c r="I59" s="39"/>
      <c r="J59" s="40"/>
    </row>
    <row r="60" spans="1:10" s="1" customFormat="1" ht="15">
      <c r="A60" s="35" t="s">
        <v>54</v>
      </c>
      <c r="C60" s="36" t="s">
        <v>55</v>
      </c>
      <c r="D60" s="86"/>
      <c r="E60" s="37">
        <f>30+3830</f>
        <v>3860</v>
      </c>
      <c r="F60" s="42"/>
      <c r="G60" s="38">
        <f t="shared" si="1"/>
        <v>115.8</v>
      </c>
      <c r="H60" s="38">
        <f t="shared" si="2"/>
        <v>77.2</v>
      </c>
      <c r="I60" s="39">
        <f aca="true" t="shared" si="5" ref="I60:I69">E60+G60+H60</f>
        <v>4053</v>
      </c>
      <c r="J60" s="40">
        <f t="shared" si="0"/>
        <v>337.75</v>
      </c>
    </row>
    <row r="61" spans="1:10" s="1" customFormat="1" ht="15">
      <c r="A61" s="44"/>
      <c r="B61" s="1" t="s">
        <v>113</v>
      </c>
      <c r="C61" s="36"/>
      <c r="D61" s="86">
        <v>3830</v>
      </c>
      <c r="E61" s="37"/>
      <c r="F61" s="42" t="s">
        <v>134</v>
      </c>
      <c r="G61" s="38">
        <f t="shared" si="1"/>
        <v>0</v>
      </c>
      <c r="H61" s="38">
        <f t="shared" si="2"/>
        <v>0</v>
      </c>
      <c r="I61" s="39">
        <f t="shared" si="5"/>
        <v>0</v>
      </c>
      <c r="J61" s="40">
        <f t="shared" si="0"/>
        <v>0</v>
      </c>
    </row>
    <row r="62" spans="1:10" s="1" customFormat="1" ht="15">
      <c r="A62" s="35" t="s">
        <v>24</v>
      </c>
      <c r="C62" s="36" t="s">
        <v>50</v>
      </c>
      <c r="D62" s="86"/>
      <c r="E62" s="37">
        <v>3830</v>
      </c>
      <c r="F62" s="42"/>
      <c r="G62" s="38">
        <f t="shared" si="1"/>
        <v>114.89999999999999</v>
      </c>
      <c r="H62" s="38">
        <f t="shared" si="2"/>
        <v>76.60000000000001</v>
      </c>
      <c r="I62" s="39">
        <f t="shared" si="5"/>
        <v>4021.5</v>
      </c>
      <c r="J62" s="40">
        <f t="shared" si="0"/>
        <v>335.125</v>
      </c>
    </row>
    <row r="63" spans="1:10" s="1" customFormat="1" ht="15">
      <c r="A63" s="35"/>
      <c r="B63" s="1" t="s">
        <v>121</v>
      </c>
      <c r="C63" s="36"/>
      <c r="D63" s="86">
        <v>3830</v>
      </c>
      <c r="E63" s="37"/>
      <c r="F63" s="42" t="s">
        <v>134</v>
      </c>
      <c r="G63" s="38">
        <f t="shared" si="1"/>
        <v>0</v>
      </c>
      <c r="H63" s="38">
        <f t="shared" si="2"/>
        <v>0</v>
      </c>
      <c r="I63" s="39">
        <f t="shared" si="5"/>
        <v>0</v>
      </c>
      <c r="J63" s="40">
        <f t="shared" si="0"/>
        <v>0</v>
      </c>
    </row>
    <row r="64" spans="1:10" s="1" customFormat="1" ht="15">
      <c r="A64" s="35" t="s">
        <v>29</v>
      </c>
      <c r="C64" s="36" t="s">
        <v>51</v>
      </c>
      <c r="D64" s="86"/>
      <c r="E64" s="37">
        <v>4580</v>
      </c>
      <c r="F64" s="42"/>
      <c r="G64" s="38">
        <f t="shared" si="1"/>
        <v>137.4</v>
      </c>
      <c r="H64" s="38">
        <f t="shared" si="2"/>
        <v>91.60000000000001</v>
      </c>
      <c r="I64" s="39">
        <f t="shared" si="5"/>
        <v>4809</v>
      </c>
      <c r="J64" s="40">
        <f t="shared" si="0"/>
        <v>400.75</v>
      </c>
    </row>
    <row r="65" spans="1:10" s="1" customFormat="1" ht="15">
      <c r="A65" s="35"/>
      <c r="B65" s="1" t="s">
        <v>109</v>
      </c>
      <c r="C65" s="36"/>
      <c r="D65" s="86">
        <v>4580</v>
      </c>
      <c r="E65" s="37"/>
      <c r="F65" s="42" t="s">
        <v>134</v>
      </c>
      <c r="G65" s="38">
        <f t="shared" si="1"/>
        <v>0</v>
      </c>
      <c r="H65" s="38">
        <f t="shared" si="2"/>
        <v>0</v>
      </c>
      <c r="I65" s="39">
        <f t="shared" si="5"/>
        <v>0</v>
      </c>
      <c r="J65" s="40">
        <f t="shared" si="0"/>
        <v>0</v>
      </c>
    </row>
    <row r="66" spans="1:10" s="1" customFormat="1" ht="15">
      <c r="A66" s="35" t="s">
        <v>56</v>
      </c>
      <c r="C66" s="36" t="s">
        <v>57</v>
      </c>
      <c r="D66" s="86"/>
      <c r="E66" s="37">
        <f>30+3830</f>
        <v>3860</v>
      </c>
      <c r="F66" s="42"/>
      <c r="G66" s="38">
        <f t="shared" si="1"/>
        <v>115.8</v>
      </c>
      <c r="H66" s="38">
        <f t="shared" si="2"/>
        <v>77.2</v>
      </c>
      <c r="I66" s="39">
        <f t="shared" si="5"/>
        <v>4053</v>
      </c>
      <c r="J66" s="40">
        <f t="shared" si="0"/>
        <v>337.75</v>
      </c>
    </row>
    <row r="67" spans="1:10" s="1" customFormat="1" ht="15">
      <c r="A67" s="44"/>
      <c r="B67" s="1" t="s">
        <v>114</v>
      </c>
      <c r="C67" s="36"/>
      <c r="D67" s="86">
        <v>3830</v>
      </c>
      <c r="E67" s="37"/>
      <c r="F67" s="42" t="s">
        <v>134</v>
      </c>
      <c r="G67" s="38">
        <f t="shared" si="1"/>
        <v>0</v>
      </c>
      <c r="H67" s="38">
        <f t="shared" si="2"/>
        <v>0</v>
      </c>
      <c r="I67" s="39">
        <f t="shared" si="5"/>
        <v>0</v>
      </c>
      <c r="J67" s="40">
        <f t="shared" si="0"/>
        <v>0</v>
      </c>
    </row>
    <row r="68" spans="1:10" s="1" customFormat="1" ht="15">
      <c r="A68" s="35" t="s">
        <v>52</v>
      </c>
      <c r="C68" s="36" t="s">
        <v>53</v>
      </c>
      <c r="D68" s="86"/>
      <c r="E68" s="37">
        <f>SUM(D69:D70)</f>
        <v>13520</v>
      </c>
      <c r="F68" s="42"/>
      <c r="G68" s="38">
        <f t="shared" si="1"/>
        <v>405.59999999999997</v>
      </c>
      <c r="H68" s="38">
        <f t="shared" si="2"/>
        <v>270.4</v>
      </c>
      <c r="I68" s="39">
        <f t="shared" si="5"/>
        <v>14196</v>
      </c>
      <c r="J68" s="40">
        <f t="shared" si="0"/>
        <v>1183</v>
      </c>
    </row>
    <row r="69" spans="1:10" s="1" customFormat="1" ht="15">
      <c r="A69" s="44"/>
      <c r="B69" s="1" t="s">
        <v>119</v>
      </c>
      <c r="C69" s="36"/>
      <c r="D69" s="87">
        <v>6760</v>
      </c>
      <c r="E69" s="45"/>
      <c r="F69" s="42" t="s">
        <v>134</v>
      </c>
      <c r="G69" s="38">
        <f t="shared" si="1"/>
        <v>0</v>
      </c>
      <c r="H69" s="38">
        <f t="shared" si="2"/>
        <v>0</v>
      </c>
      <c r="I69" s="39">
        <f t="shared" si="5"/>
        <v>0</v>
      </c>
      <c r="J69" s="40">
        <f t="shared" si="0"/>
        <v>0</v>
      </c>
    </row>
    <row r="70" spans="1:10" s="1" customFormat="1" ht="15">
      <c r="A70" s="44"/>
      <c r="B70" s="1" t="s">
        <v>120</v>
      </c>
      <c r="C70" s="36"/>
      <c r="D70" s="87">
        <v>6760</v>
      </c>
      <c r="E70" s="45"/>
      <c r="F70" s="42" t="s">
        <v>134</v>
      </c>
      <c r="G70" s="38"/>
      <c r="H70" s="38"/>
      <c r="I70" s="39"/>
      <c r="J70" s="40"/>
    </row>
    <row r="71" spans="1:10" s="1" customFormat="1" ht="15">
      <c r="A71" s="35" t="s">
        <v>25</v>
      </c>
      <c r="C71" s="36" t="s">
        <v>58</v>
      </c>
      <c r="D71" s="86"/>
      <c r="E71" s="37">
        <v>3160</v>
      </c>
      <c r="F71" s="42"/>
      <c r="G71" s="38">
        <f t="shared" si="1"/>
        <v>94.8</v>
      </c>
      <c r="H71" s="38">
        <f t="shared" si="2"/>
        <v>63.2</v>
      </c>
      <c r="I71" s="39">
        <f>E71+G71+H71</f>
        <v>3318</v>
      </c>
      <c r="J71" s="40">
        <f t="shared" si="0"/>
        <v>276.5</v>
      </c>
    </row>
    <row r="72" spans="1:10" s="1" customFormat="1" ht="15">
      <c r="A72" s="41"/>
      <c r="B72" s="1" t="s">
        <v>118</v>
      </c>
      <c r="C72" s="36"/>
      <c r="D72" s="86">
        <v>3160</v>
      </c>
      <c r="E72" s="43"/>
      <c r="F72" s="42" t="s">
        <v>134</v>
      </c>
      <c r="G72" s="38">
        <f t="shared" si="1"/>
        <v>0</v>
      </c>
      <c r="H72" s="38">
        <f t="shared" si="2"/>
        <v>0</v>
      </c>
      <c r="I72" s="39">
        <f>E72+G72+H72</f>
        <v>0</v>
      </c>
      <c r="J72" s="40">
        <f t="shared" si="0"/>
        <v>0</v>
      </c>
    </row>
    <row r="73" spans="1:10" s="1" customFormat="1" ht="15">
      <c r="A73" s="35" t="s">
        <v>106</v>
      </c>
      <c r="C73" s="36"/>
      <c r="D73" s="86"/>
      <c r="E73" s="37">
        <f>30+3830</f>
        <v>3860</v>
      </c>
      <c r="F73" s="37"/>
      <c r="G73" s="38">
        <f t="shared" si="1"/>
        <v>115.8</v>
      </c>
      <c r="H73" s="38">
        <f>E73*2%</f>
        <v>77.2</v>
      </c>
      <c r="I73" s="39">
        <f>E73+G73+H73</f>
        <v>4053</v>
      </c>
      <c r="J73" s="40">
        <f t="shared" si="0"/>
        <v>337.75</v>
      </c>
    </row>
    <row r="74" spans="1:10" s="1" customFormat="1" ht="15">
      <c r="A74" s="44"/>
      <c r="B74" s="1" t="s">
        <v>112</v>
      </c>
      <c r="C74" s="36"/>
      <c r="D74" s="86">
        <v>3830</v>
      </c>
      <c r="E74" s="37"/>
      <c r="F74" s="37" t="s">
        <v>30</v>
      </c>
      <c r="G74" s="38">
        <f t="shared" si="1"/>
        <v>0</v>
      </c>
      <c r="H74" s="38">
        <f t="shared" si="2"/>
        <v>0</v>
      </c>
      <c r="I74" s="39">
        <f>E74+G74+H74</f>
        <v>0</v>
      </c>
      <c r="J74" s="40">
        <f t="shared" si="0"/>
        <v>0</v>
      </c>
    </row>
    <row r="75" spans="1:10" s="1" customFormat="1" ht="15">
      <c r="A75" s="35" t="s">
        <v>26</v>
      </c>
      <c r="C75" s="36" t="s">
        <v>59</v>
      </c>
      <c r="D75" s="86"/>
      <c r="E75" s="37">
        <f>SUM(D76:D78)</f>
        <v>9480</v>
      </c>
      <c r="F75" s="42"/>
      <c r="G75" s="38">
        <f t="shared" si="1"/>
        <v>284.4</v>
      </c>
      <c r="H75" s="38">
        <f t="shared" si="2"/>
        <v>189.6</v>
      </c>
      <c r="I75" s="39">
        <f>E75+G75+H75</f>
        <v>9954</v>
      </c>
      <c r="J75" s="40">
        <f t="shared" si="0"/>
        <v>829.5</v>
      </c>
    </row>
    <row r="76" spans="1:10" s="1" customFormat="1" ht="15">
      <c r="A76" s="35"/>
      <c r="B76" s="1" t="s">
        <v>115</v>
      </c>
      <c r="C76" s="36"/>
      <c r="D76" s="89">
        <v>3160</v>
      </c>
      <c r="E76" s="90"/>
      <c r="F76" s="42" t="s">
        <v>134</v>
      </c>
      <c r="G76" s="91"/>
      <c r="H76" s="91"/>
      <c r="I76" s="92"/>
      <c r="J76" s="93"/>
    </row>
    <row r="77" spans="1:10" s="1" customFormat="1" ht="15">
      <c r="A77" s="35"/>
      <c r="B77" s="1" t="s">
        <v>116</v>
      </c>
      <c r="C77" s="36"/>
      <c r="D77" s="89">
        <v>3160</v>
      </c>
      <c r="E77" s="90"/>
      <c r="F77" s="42" t="s">
        <v>134</v>
      </c>
      <c r="G77" s="91"/>
      <c r="H77" s="91"/>
      <c r="I77" s="92"/>
      <c r="J77" s="93"/>
    </row>
    <row r="78" spans="1:10" s="1" customFormat="1" ht="15">
      <c r="A78" s="35"/>
      <c r="B78" s="1" t="s">
        <v>117</v>
      </c>
      <c r="C78" s="36"/>
      <c r="D78" s="89">
        <v>3160</v>
      </c>
      <c r="E78" s="90"/>
      <c r="F78" s="42" t="s">
        <v>134</v>
      </c>
      <c r="G78" s="91"/>
      <c r="H78" s="91"/>
      <c r="I78" s="92"/>
      <c r="J78" s="93"/>
    </row>
    <row r="79" spans="1:10" s="1" customFormat="1" ht="15">
      <c r="A79" s="35"/>
      <c r="C79" s="36"/>
      <c r="D79" s="89"/>
      <c r="E79" s="90"/>
      <c r="F79" s="90"/>
      <c r="G79" s="91"/>
      <c r="H79" s="91"/>
      <c r="I79" s="92"/>
      <c r="J79" s="93"/>
    </row>
    <row r="80" spans="1:10" s="1" customFormat="1" ht="15.75" thickBot="1">
      <c r="A80" s="46" t="s">
        <v>107</v>
      </c>
      <c r="C80" s="47"/>
      <c r="D80" s="88"/>
      <c r="E80" s="48">
        <f>SUM(E7:E75)</f>
        <v>170120</v>
      </c>
      <c r="F80" s="48"/>
      <c r="G80" s="48">
        <f>SUM(G7:G75)</f>
        <v>5103.600000000001</v>
      </c>
      <c r="H80" s="48">
        <f>SUM(H7:H75)</f>
        <v>3402.3999999999987</v>
      </c>
      <c r="I80" s="48">
        <f>SUM(I7:I75)</f>
        <v>178626</v>
      </c>
      <c r="J80" s="51">
        <f t="shared" si="0"/>
        <v>14885.5</v>
      </c>
    </row>
    <row r="81" ht="13.5" thickTop="1"/>
  </sheetData>
  <sheetProtection/>
  <mergeCells count="1">
    <mergeCell ref="A3:B6"/>
  </mergeCells>
  <printOptions horizontalCentered="1"/>
  <pageMargins left="0.75" right="0.75" top="1" bottom="1.5" header="0.5" footer="0.5"/>
  <pageSetup horizontalDpi="300" verticalDpi="300" orientation="portrait" paperSize="5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SheetLayoutView="100" zoomScalePageLayoutView="0" workbookViewId="0" topLeftCell="E6">
      <pane xSplit="10260" ySplit="585" topLeftCell="C1" activePane="bottomLeft" state="split"/>
      <selection pane="topLeft" activeCell="D6" sqref="D1:D16384"/>
      <selection pane="topRight" activeCell="A25" sqref="A25"/>
      <selection pane="bottomLeft" activeCell="J16" sqref="J16"/>
      <selection pane="bottomRight" activeCell="A11" sqref="A11"/>
    </sheetView>
  </sheetViews>
  <sheetFormatPr defaultColWidth="9.140625" defaultRowHeight="12.75"/>
  <cols>
    <col min="1" max="1" width="27.421875" style="0" customWidth="1"/>
    <col min="3" max="3" width="13.421875" style="0" customWidth="1"/>
    <col min="4" max="4" width="13.421875" style="79" customWidth="1"/>
    <col min="5" max="5" width="13.00390625" style="0" customWidth="1"/>
    <col min="6" max="6" width="10.8515625" style="0" customWidth="1"/>
    <col min="7" max="7" width="13.140625" style="0" customWidth="1"/>
    <col min="8" max="8" width="13.421875" style="0" customWidth="1"/>
    <col min="9" max="9" width="12.57421875" style="5" customWidth="1"/>
    <col min="10" max="11" width="11.7109375" style="5" customWidth="1"/>
    <col min="12" max="12" width="11.57421875" style="5" customWidth="1"/>
    <col min="13" max="20" width="9.140625" style="5" customWidth="1"/>
    <col min="21" max="21" width="11.8515625" style="5" customWidth="1"/>
    <col min="22" max="22" width="14.8515625" style="5" customWidth="1"/>
  </cols>
  <sheetData>
    <row r="1" spans="1:6" ht="18.75" customHeight="1">
      <c r="A1" s="25" t="s">
        <v>72</v>
      </c>
      <c r="B1" s="24"/>
      <c r="C1" s="17"/>
      <c r="D1" s="17"/>
      <c r="E1" s="6"/>
      <c r="F1" s="6"/>
    </row>
    <row r="2" spans="2:4" ht="16.5" thickBot="1">
      <c r="B2" s="23"/>
      <c r="C2" s="16"/>
      <c r="D2" s="73"/>
    </row>
    <row r="3" spans="1:8" ht="15.75">
      <c r="A3" s="7"/>
      <c r="B3" s="32" t="s">
        <v>33</v>
      </c>
      <c r="C3" s="18"/>
      <c r="D3" s="74"/>
      <c r="E3" s="10"/>
      <c r="F3" s="10"/>
      <c r="G3" s="26"/>
      <c r="H3" s="30"/>
    </row>
    <row r="4" spans="1:8" ht="15.75">
      <c r="A4" s="8" t="s">
        <v>4</v>
      </c>
      <c r="B4" s="21" t="s">
        <v>31</v>
      </c>
      <c r="C4" s="19" t="s">
        <v>5</v>
      </c>
      <c r="D4" s="19" t="s">
        <v>103</v>
      </c>
      <c r="E4" s="11" t="s">
        <v>6</v>
      </c>
      <c r="F4" s="11" t="s">
        <v>7</v>
      </c>
      <c r="G4" s="27" t="s">
        <v>3</v>
      </c>
      <c r="H4" s="31" t="s">
        <v>85</v>
      </c>
    </row>
    <row r="5" spans="1:8" ht="15.75">
      <c r="A5" s="8"/>
      <c r="B5" s="21" t="s">
        <v>34</v>
      </c>
      <c r="C5" s="19"/>
      <c r="D5" s="19" t="s">
        <v>104</v>
      </c>
      <c r="E5" s="11" t="s">
        <v>8</v>
      </c>
      <c r="F5" s="11" t="s">
        <v>9</v>
      </c>
      <c r="G5" s="28"/>
      <c r="H5" s="31" t="s">
        <v>32</v>
      </c>
    </row>
    <row r="6" spans="1:22" s="4" customFormat="1" ht="16.5" thickBot="1">
      <c r="A6" s="9"/>
      <c r="B6" s="22"/>
      <c r="C6" s="20"/>
      <c r="D6" s="20" t="s">
        <v>105</v>
      </c>
      <c r="E6" s="12"/>
      <c r="F6" s="12"/>
      <c r="G6" s="70"/>
      <c r="H6" s="69" t="s">
        <v>86</v>
      </c>
      <c r="I6" s="71" t="s">
        <v>88</v>
      </c>
      <c r="J6" s="71" t="s">
        <v>89</v>
      </c>
      <c r="K6" s="71" t="s">
        <v>90</v>
      </c>
      <c r="L6" s="71" t="s">
        <v>91</v>
      </c>
      <c r="M6" s="71" t="s">
        <v>92</v>
      </c>
      <c r="N6" s="71" t="s">
        <v>93</v>
      </c>
      <c r="O6" s="71" t="s">
        <v>94</v>
      </c>
      <c r="P6" s="71" t="s">
        <v>95</v>
      </c>
      <c r="Q6" s="71" t="s">
        <v>96</v>
      </c>
      <c r="R6" s="71" t="s">
        <v>97</v>
      </c>
      <c r="S6" s="71" t="s">
        <v>98</v>
      </c>
      <c r="T6" s="71" t="s">
        <v>99</v>
      </c>
      <c r="U6" s="71" t="s">
        <v>100</v>
      </c>
      <c r="V6" s="71" t="s">
        <v>101</v>
      </c>
    </row>
    <row r="7" spans="1:22" s="1" customFormat="1" ht="15">
      <c r="A7" s="35" t="s">
        <v>15</v>
      </c>
      <c r="B7" s="36" t="s">
        <v>35</v>
      </c>
      <c r="C7" s="37">
        <v>3830</v>
      </c>
      <c r="D7" s="75"/>
      <c r="E7" s="38">
        <f>C7*3%</f>
        <v>114.89999999999999</v>
      </c>
      <c r="F7" s="38">
        <f>C7*2%</f>
        <v>76.60000000000001</v>
      </c>
      <c r="G7" s="39">
        <f>C7+E7+F7</f>
        <v>4021.5</v>
      </c>
      <c r="H7" s="40">
        <f aca="true" t="shared" si="0" ref="H7:H24">G7/12</f>
        <v>335.125</v>
      </c>
      <c r="I7" s="64">
        <v>335.13</v>
      </c>
      <c r="J7" s="64">
        <v>335.13</v>
      </c>
      <c r="K7" s="64">
        <v>335.13</v>
      </c>
      <c r="L7" s="64">
        <v>335.13</v>
      </c>
      <c r="M7" s="64"/>
      <c r="N7" s="64"/>
      <c r="O7" s="64"/>
      <c r="P7" s="64"/>
      <c r="Q7" s="64"/>
      <c r="R7" s="64"/>
      <c r="S7" s="64"/>
      <c r="T7" s="64"/>
      <c r="U7" s="64">
        <f>SUM(I7:T7)</f>
        <v>1340.52</v>
      </c>
      <c r="V7" s="64">
        <f>G7-U7</f>
        <v>2680.98</v>
      </c>
    </row>
    <row r="8" spans="1:22" s="1" customFormat="1" ht="15">
      <c r="A8" s="41"/>
      <c r="B8" s="36"/>
      <c r="C8" s="42"/>
      <c r="D8" s="76"/>
      <c r="E8" s="38"/>
      <c r="F8" s="38"/>
      <c r="G8" s="39"/>
      <c r="H8" s="40">
        <f t="shared" si="0"/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s="1" customFormat="1" ht="15">
      <c r="A9" s="35" t="s">
        <v>10</v>
      </c>
      <c r="B9" s="36" t="s">
        <v>36</v>
      </c>
      <c r="C9" s="37">
        <v>3160</v>
      </c>
      <c r="D9" s="75"/>
      <c r="E9" s="38">
        <f>C9*3%</f>
        <v>94.8</v>
      </c>
      <c r="F9" s="38">
        <f>C9*2%</f>
        <v>63.2</v>
      </c>
      <c r="G9" s="39">
        <f aca="true" t="shared" si="1" ref="G9:G58">C9+E9+F9</f>
        <v>3318</v>
      </c>
      <c r="H9" s="40">
        <f t="shared" si="0"/>
        <v>276.5</v>
      </c>
      <c r="I9" s="64">
        <v>276.5</v>
      </c>
      <c r="J9" s="64">
        <v>276.5</v>
      </c>
      <c r="K9" s="64">
        <v>276.5</v>
      </c>
      <c r="L9" s="64">
        <v>276.5</v>
      </c>
      <c r="M9" s="64"/>
      <c r="N9" s="64"/>
      <c r="O9" s="64"/>
      <c r="P9" s="64"/>
      <c r="Q9" s="64"/>
      <c r="R9" s="64"/>
      <c r="S9" s="64"/>
      <c r="T9" s="64"/>
      <c r="U9" s="64">
        <f aca="true" t="shared" si="2" ref="U9:U57">SUM(I9:T9)</f>
        <v>1106</v>
      </c>
      <c r="V9" s="64">
        <f aca="true" t="shared" si="3" ref="V9:V57">G9-U9</f>
        <v>2212</v>
      </c>
    </row>
    <row r="10" spans="1:22" s="1" customFormat="1" ht="15">
      <c r="A10" s="41"/>
      <c r="B10" s="36"/>
      <c r="C10" s="43"/>
      <c r="D10" s="77"/>
      <c r="E10" s="38">
        <f aca="true" t="shared" si="4" ref="E10:E58">C10*3%</f>
        <v>0</v>
      </c>
      <c r="F10" s="38">
        <f aca="true" t="shared" si="5" ref="F10:F58">C10*2%</f>
        <v>0</v>
      </c>
      <c r="G10" s="39">
        <f t="shared" si="1"/>
        <v>0</v>
      </c>
      <c r="H10" s="40">
        <f t="shared" si="0"/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s="1" customFormat="1" ht="15">
      <c r="A11" s="35" t="s">
        <v>11</v>
      </c>
      <c r="B11" s="36" t="s">
        <v>37</v>
      </c>
      <c r="C11" s="37">
        <f>3160*4</f>
        <v>12640</v>
      </c>
      <c r="D11" s="75"/>
      <c r="E11" s="38">
        <f t="shared" si="4"/>
        <v>379.2</v>
      </c>
      <c r="F11" s="38">
        <f t="shared" si="5"/>
        <v>252.8</v>
      </c>
      <c r="G11" s="39">
        <f t="shared" si="1"/>
        <v>13272</v>
      </c>
      <c r="H11" s="40">
        <f t="shared" si="0"/>
        <v>1106</v>
      </c>
      <c r="I11" s="64">
        <v>1106</v>
      </c>
      <c r="J11" s="64">
        <v>1106</v>
      </c>
      <c r="K11" s="64">
        <v>1106</v>
      </c>
      <c r="L11" s="64">
        <v>1106</v>
      </c>
      <c r="M11" s="64"/>
      <c r="N11" s="64"/>
      <c r="O11" s="64"/>
      <c r="P11" s="64"/>
      <c r="Q11" s="64"/>
      <c r="R11" s="64"/>
      <c r="S11" s="64"/>
      <c r="T11" s="64"/>
      <c r="U11" s="64">
        <f t="shared" si="2"/>
        <v>4424</v>
      </c>
      <c r="V11" s="64">
        <f t="shared" si="3"/>
        <v>8848</v>
      </c>
    </row>
    <row r="12" spans="1:22" s="1" customFormat="1" ht="15">
      <c r="A12" s="35"/>
      <c r="B12" s="36"/>
      <c r="C12" s="43"/>
      <c r="D12" s="77"/>
      <c r="E12" s="38">
        <f t="shared" si="4"/>
        <v>0</v>
      </c>
      <c r="F12" s="38">
        <f t="shared" si="5"/>
        <v>0</v>
      </c>
      <c r="G12" s="39">
        <f t="shared" si="1"/>
        <v>0</v>
      </c>
      <c r="H12" s="40">
        <f t="shared" si="0"/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s="1" customFormat="1" ht="15">
      <c r="A13" s="35" t="s">
        <v>12</v>
      </c>
      <c r="B13" s="36" t="s">
        <v>37</v>
      </c>
      <c r="C13" s="37">
        <f>3160*4</f>
        <v>12640</v>
      </c>
      <c r="D13" s="75">
        <v>8500</v>
      </c>
      <c r="E13" s="38">
        <f>(C13-D13)*3%</f>
        <v>124.19999999999999</v>
      </c>
      <c r="F13" s="38">
        <f>(C13-D13)*2%</f>
        <v>82.8</v>
      </c>
      <c r="G13" s="39">
        <f>(C13-D13)+E13+F13</f>
        <v>4347</v>
      </c>
      <c r="H13" s="40">
        <f t="shared" si="0"/>
        <v>362.25</v>
      </c>
      <c r="I13" s="64">
        <v>362.25</v>
      </c>
      <c r="J13" s="64">
        <v>362.25</v>
      </c>
      <c r="K13" s="64">
        <v>362.25</v>
      </c>
      <c r="L13" s="64">
        <v>362.25</v>
      </c>
      <c r="M13" s="64"/>
      <c r="N13" s="64"/>
      <c r="O13" s="64"/>
      <c r="P13" s="64"/>
      <c r="Q13" s="64"/>
      <c r="R13" s="64"/>
      <c r="S13" s="64"/>
      <c r="T13" s="64"/>
      <c r="U13" s="64">
        <f t="shared" si="2"/>
        <v>1449</v>
      </c>
      <c r="V13" s="64">
        <f t="shared" si="3"/>
        <v>2898</v>
      </c>
    </row>
    <row r="14" spans="1:22" s="1" customFormat="1" ht="15">
      <c r="A14" s="41"/>
      <c r="B14" s="36"/>
      <c r="C14" s="43"/>
      <c r="D14" s="77"/>
      <c r="E14" s="38">
        <f t="shared" si="4"/>
        <v>0</v>
      </c>
      <c r="F14" s="38">
        <f t="shared" si="5"/>
        <v>0</v>
      </c>
      <c r="G14" s="39">
        <f t="shared" si="1"/>
        <v>0</v>
      </c>
      <c r="H14" s="40">
        <f t="shared" si="0"/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s="1" customFormat="1" ht="15">
      <c r="A15" s="35" t="s">
        <v>13</v>
      </c>
      <c r="B15" s="36" t="s">
        <v>38</v>
      </c>
      <c r="C15" s="37">
        <f>3160*4+3830</f>
        <v>16470</v>
      </c>
      <c r="D15" s="75">
        <v>6470</v>
      </c>
      <c r="E15" s="38">
        <f>(C15-D15)*3%</f>
        <v>300</v>
      </c>
      <c r="F15" s="38">
        <f>(C15-D15)*2%</f>
        <v>200</v>
      </c>
      <c r="G15" s="39">
        <f>(C15-D15)+E15+F15</f>
        <v>10500</v>
      </c>
      <c r="H15" s="40">
        <f t="shared" si="0"/>
        <v>875</v>
      </c>
      <c r="I15" s="64">
        <v>0</v>
      </c>
      <c r="J15" s="64">
        <v>0</v>
      </c>
      <c r="K15" s="64">
        <f>437.5*2</f>
        <v>875</v>
      </c>
      <c r="L15" s="64">
        <f>437.5*2</f>
        <v>875</v>
      </c>
      <c r="M15" s="64">
        <v>875</v>
      </c>
      <c r="N15" s="64">
        <v>875</v>
      </c>
      <c r="O15" s="64"/>
      <c r="P15" s="64"/>
      <c r="Q15" s="64"/>
      <c r="R15" s="64"/>
      <c r="S15" s="64"/>
      <c r="T15" s="64"/>
      <c r="U15" s="64">
        <f t="shared" si="2"/>
        <v>3500</v>
      </c>
      <c r="V15" s="64">
        <f t="shared" si="3"/>
        <v>7000</v>
      </c>
    </row>
    <row r="16" spans="1:22" s="1" customFormat="1" ht="15">
      <c r="A16" s="41"/>
      <c r="B16" s="36"/>
      <c r="C16" s="42"/>
      <c r="D16" s="76"/>
      <c r="E16" s="38">
        <f t="shared" si="4"/>
        <v>0</v>
      </c>
      <c r="F16" s="38">
        <f t="shared" si="5"/>
        <v>0</v>
      </c>
      <c r="G16" s="39">
        <f t="shared" si="1"/>
        <v>0</v>
      </c>
      <c r="H16" s="40">
        <f t="shared" si="0"/>
        <v>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s="1" customFormat="1" ht="15">
      <c r="A17" s="35" t="s">
        <v>14</v>
      </c>
      <c r="B17" s="36" t="s">
        <v>39</v>
      </c>
      <c r="C17" s="37">
        <f>3160*4</f>
        <v>12640</v>
      </c>
      <c r="D17" s="75"/>
      <c r="E17" s="38">
        <f t="shared" si="4"/>
        <v>379.2</v>
      </c>
      <c r="F17" s="38">
        <f t="shared" si="5"/>
        <v>252.8</v>
      </c>
      <c r="G17" s="39">
        <f t="shared" si="1"/>
        <v>13272</v>
      </c>
      <c r="H17" s="40">
        <f t="shared" si="0"/>
        <v>1106</v>
      </c>
      <c r="I17" s="64">
        <v>1106</v>
      </c>
      <c r="J17" s="64">
        <v>1106</v>
      </c>
      <c r="K17" s="64">
        <v>1106</v>
      </c>
      <c r="L17" s="64">
        <v>1106</v>
      </c>
      <c r="M17" s="64"/>
      <c r="N17" s="64"/>
      <c r="O17" s="64"/>
      <c r="P17" s="64"/>
      <c r="Q17" s="64"/>
      <c r="R17" s="64"/>
      <c r="S17" s="64"/>
      <c r="T17" s="64"/>
      <c r="U17" s="64">
        <f t="shared" si="2"/>
        <v>4424</v>
      </c>
      <c r="V17" s="64">
        <f t="shared" si="3"/>
        <v>8848</v>
      </c>
    </row>
    <row r="18" spans="1:22" s="1" customFormat="1" ht="15">
      <c r="A18" s="41"/>
      <c r="B18" s="36"/>
      <c r="C18" s="43"/>
      <c r="D18" s="77"/>
      <c r="E18" s="38">
        <f t="shared" si="4"/>
        <v>0</v>
      </c>
      <c r="F18" s="38">
        <f t="shared" si="5"/>
        <v>0</v>
      </c>
      <c r="G18" s="39">
        <f t="shared" si="1"/>
        <v>0</v>
      </c>
      <c r="H18" s="40">
        <f t="shared" si="0"/>
        <v>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s="1" customFormat="1" ht="15">
      <c r="A19" s="35" t="s">
        <v>16</v>
      </c>
      <c r="B19" s="36" t="s">
        <v>36</v>
      </c>
      <c r="C19" s="37">
        <v>3830</v>
      </c>
      <c r="D19" s="75"/>
      <c r="E19" s="38">
        <f t="shared" si="4"/>
        <v>114.89999999999999</v>
      </c>
      <c r="F19" s="38">
        <f t="shared" si="5"/>
        <v>76.60000000000001</v>
      </c>
      <c r="G19" s="39">
        <f t="shared" si="1"/>
        <v>4021.5</v>
      </c>
      <c r="H19" s="40">
        <f t="shared" si="0"/>
        <v>335.125</v>
      </c>
      <c r="I19" s="64">
        <v>335.13</v>
      </c>
      <c r="J19" s="64">
        <v>335.13</v>
      </c>
      <c r="K19" s="64">
        <v>335.13</v>
      </c>
      <c r="L19" s="64">
        <v>335.13</v>
      </c>
      <c r="M19" s="64"/>
      <c r="N19" s="64"/>
      <c r="O19" s="64"/>
      <c r="P19" s="64"/>
      <c r="Q19" s="64"/>
      <c r="R19" s="64"/>
      <c r="S19" s="64"/>
      <c r="T19" s="64"/>
      <c r="U19" s="64">
        <f t="shared" si="2"/>
        <v>1340.52</v>
      </c>
      <c r="V19" s="64">
        <f t="shared" si="3"/>
        <v>2680.98</v>
      </c>
    </row>
    <row r="20" spans="1:22" s="1" customFormat="1" ht="15">
      <c r="A20" s="41"/>
      <c r="B20" s="36"/>
      <c r="C20" s="42"/>
      <c r="D20" s="76"/>
      <c r="E20" s="38">
        <f t="shared" si="4"/>
        <v>0</v>
      </c>
      <c r="F20" s="38">
        <f t="shared" si="5"/>
        <v>0</v>
      </c>
      <c r="G20" s="39">
        <f t="shared" si="1"/>
        <v>0</v>
      </c>
      <c r="H20" s="40">
        <f t="shared" si="0"/>
        <v>0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s="1" customFormat="1" ht="15">
      <c r="A21" s="35" t="s">
        <v>17</v>
      </c>
      <c r="B21" s="36" t="s">
        <v>40</v>
      </c>
      <c r="C21" s="37">
        <f>7660-5000</f>
        <v>2660</v>
      </c>
      <c r="D21" s="75">
        <v>2660</v>
      </c>
      <c r="E21" s="38">
        <v>0</v>
      </c>
      <c r="F21" s="38">
        <v>0</v>
      </c>
      <c r="G21" s="39">
        <v>0</v>
      </c>
      <c r="H21" s="40">
        <f t="shared" si="0"/>
        <v>0</v>
      </c>
      <c r="I21" s="64">
        <v>-1.2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f t="shared" si="2"/>
        <v>-1.2</v>
      </c>
      <c r="V21" s="64">
        <v>0</v>
      </c>
    </row>
    <row r="22" spans="1:22" s="1" customFormat="1" ht="15">
      <c r="A22" s="44" t="s">
        <v>87</v>
      </c>
      <c r="B22" s="36"/>
      <c r="C22" s="43"/>
      <c r="D22" s="77"/>
      <c r="E22" s="38">
        <f t="shared" si="4"/>
        <v>0</v>
      </c>
      <c r="F22" s="38">
        <f t="shared" si="5"/>
        <v>0</v>
      </c>
      <c r="G22" s="39">
        <f t="shared" si="1"/>
        <v>0</v>
      </c>
      <c r="H22" s="40">
        <f t="shared" si="0"/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s="1" customFormat="1" ht="15">
      <c r="A23" s="35" t="s">
        <v>18</v>
      </c>
      <c r="B23" s="36" t="s">
        <v>36</v>
      </c>
      <c r="C23" s="37">
        <v>3160</v>
      </c>
      <c r="D23" s="75"/>
      <c r="E23" s="38">
        <f t="shared" si="4"/>
        <v>94.8</v>
      </c>
      <c r="F23" s="38">
        <f t="shared" si="5"/>
        <v>63.2</v>
      </c>
      <c r="G23" s="39">
        <f t="shared" si="1"/>
        <v>3318</v>
      </c>
      <c r="H23" s="40">
        <f t="shared" si="0"/>
        <v>276.5</v>
      </c>
      <c r="I23" s="64">
        <v>276.5</v>
      </c>
      <c r="J23" s="64">
        <v>276.5</v>
      </c>
      <c r="K23" s="64">
        <v>276.5</v>
      </c>
      <c r="L23" s="64">
        <v>276.5</v>
      </c>
      <c r="M23" s="64"/>
      <c r="N23" s="64"/>
      <c r="O23" s="64"/>
      <c r="P23" s="64"/>
      <c r="Q23" s="64"/>
      <c r="R23" s="64"/>
      <c r="S23" s="64"/>
      <c r="T23" s="64"/>
      <c r="U23" s="64">
        <f t="shared" si="2"/>
        <v>1106</v>
      </c>
      <c r="V23" s="64">
        <f t="shared" si="3"/>
        <v>2212</v>
      </c>
    </row>
    <row r="24" spans="1:22" s="1" customFormat="1" ht="15">
      <c r="A24" s="41"/>
      <c r="B24" s="36"/>
      <c r="C24" s="43"/>
      <c r="D24" s="77"/>
      <c r="E24" s="38">
        <f t="shared" si="4"/>
        <v>0</v>
      </c>
      <c r="F24" s="38">
        <f t="shared" si="5"/>
        <v>0</v>
      </c>
      <c r="G24" s="39">
        <f t="shared" si="1"/>
        <v>0</v>
      </c>
      <c r="H24" s="40">
        <f t="shared" si="0"/>
        <v>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f t="shared" si="2"/>
        <v>0</v>
      </c>
      <c r="V24" s="64"/>
    </row>
    <row r="25" spans="1:22" s="1" customFormat="1" ht="15">
      <c r="A25" s="35" t="s">
        <v>102</v>
      </c>
      <c r="B25" s="36"/>
      <c r="C25" s="43"/>
      <c r="D25" s="77"/>
      <c r="E25" s="38"/>
      <c r="F25" s="38"/>
      <c r="G25" s="39"/>
      <c r="H25" s="40"/>
      <c r="I25" s="64">
        <v>150.5</v>
      </c>
      <c r="J25" s="64">
        <v>150.5</v>
      </c>
      <c r="K25" s="64">
        <v>150.5</v>
      </c>
      <c r="L25" s="64">
        <v>150.5</v>
      </c>
      <c r="M25" s="64"/>
      <c r="N25" s="64"/>
      <c r="O25" s="64"/>
      <c r="P25" s="64"/>
      <c r="Q25" s="64"/>
      <c r="R25" s="64"/>
      <c r="S25" s="64"/>
      <c r="T25" s="64"/>
      <c r="U25" s="64">
        <f t="shared" si="2"/>
        <v>602</v>
      </c>
      <c r="V25" s="64">
        <f t="shared" si="3"/>
        <v>-602</v>
      </c>
    </row>
    <row r="26" spans="1:22" s="1" customFormat="1" ht="15">
      <c r="A26" s="41"/>
      <c r="B26" s="36"/>
      <c r="C26" s="43"/>
      <c r="D26" s="77"/>
      <c r="E26" s="38"/>
      <c r="F26" s="38"/>
      <c r="G26" s="39"/>
      <c r="H26" s="40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s="1" customFormat="1" ht="15">
      <c r="A27" s="35" t="s">
        <v>19</v>
      </c>
      <c r="B27" s="36" t="s">
        <v>42</v>
      </c>
      <c r="C27" s="37">
        <v>3160</v>
      </c>
      <c r="D27" s="75"/>
      <c r="E27" s="38">
        <v>0</v>
      </c>
      <c r="F27" s="38">
        <v>0</v>
      </c>
      <c r="G27" s="39">
        <v>0</v>
      </c>
      <c r="H27" s="40">
        <f aca="true" t="shared" si="6" ref="H27:H58">G27/12</f>
        <v>0</v>
      </c>
      <c r="I27" s="64">
        <v>276.5</v>
      </c>
      <c r="J27" s="64">
        <v>276.5</v>
      </c>
      <c r="K27" s="64">
        <v>276.5</v>
      </c>
      <c r="L27" s="64">
        <v>276.5</v>
      </c>
      <c r="M27" s="64"/>
      <c r="N27" s="64"/>
      <c r="O27" s="64"/>
      <c r="P27" s="64"/>
      <c r="Q27" s="64"/>
      <c r="R27" s="64"/>
      <c r="S27" s="64"/>
      <c r="T27" s="64"/>
      <c r="U27" s="64">
        <f t="shared" si="2"/>
        <v>1106</v>
      </c>
      <c r="V27" s="64">
        <f t="shared" si="3"/>
        <v>-1106</v>
      </c>
    </row>
    <row r="28" spans="1:22" s="1" customFormat="1" ht="15">
      <c r="A28" s="41"/>
      <c r="B28" s="36"/>
      <c r="C28" s="43"/>
      <c r="D28" s="77"/>
      <c r="E28" s="38">
        <f t="shared" si="4"/>
        <v>0</v>
      </c>
      <c r="F28" s="38">
        <f t="shared" si="5"/>
        <v>0</v>
      </c>
      <c r="G28" s="39">
        <f t="shared" si="1"/>
        <v>0</v>
      </c>
      <c r="H28" s="40">
        <f t="shared" si="6"/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" customFormat="1" ht="15">
      <c r="A29" s="35" t="s">
        <v>43</v>
      </c>
      <c r="B29" s="36" t="s">
        <v>44</v>
      </c>
      <c r="C29" s="37">
        <v>3830</v>
      </c>
      <c r="D29" s="75"/>
      <c r="E29" s="38">
        <f t="shared" si="4"/>
        <v>114.89999999999999</v>
      </c>
      <c r="F29" s="38">
        <f t="shared" si="5"/>
        <v>76.60000000000001</v>
      </c>
      <c r="G29" s="39">
        <f t="shared" si="1"/>
        <v>4021.5</v>
      </c>
      <c r="H29" s="40">
        <f t="shared" si="6"/>
        <v>335.125</v>
      </c>
      <c r="I29" s="64">
        <v>335.13</v>
      </c>
      <c r="J29" s="64">
        <v>335.13</v>
      </c>
      <c r="K29" s="64">
        <v>335.13</v>
      </c>
      <c r="L29" s="64">
        <v>335.13</v>
      </c>
      <c r="M29" s="64"/>
      <c r="N29" s="64"/>
      <c r="O29" s="64"/>
      <c r="P29" s="64"/>
      <c r="Q29" s="64"/>
      <c r="R29" s="64"/>
      <c r="S29" s="64"/>
      <c r="T29" s="64"/>
      <c r="U29" s="64">
        <f t="shared" si="2"/>
        <v>1340.52</v>
      </c>
      <c r="V29" s="64">
        <f t="shared" si="3"/>
        <v>2680.98</v>
      </c>
    </row>
    <row r="30" spans="1:22" s="1" customFormat="1" ht="15">
      <c r="A30" s="35"/>
      <c r="B30" s="36"/>
      <c r="C30" s="37"/>
      <c r="D30" s="75"/>
      <c r="E30" s="38">
        <f t="shared" si="4"/>
        <v>0</v>
      </c>
      <c r="F30" s="38">
        <f t="shared" si="5"/>
        <v>0</v>
      </c>
      <c r="G30" s="39">
        <f t="shared" si="1"/>
        <v>0</v>
      </c>
      <c r="H30" s="40">
        <f t="shared" si="6"/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s="1" customFormat="1" ht="15">
      <c r="A31" s="35" t="s">
        <v>20</v>
      </c>
      <c r="B31" s="36" t="s">
        <v>45</v>
      </c>
      <c r="C31" s="37">
        <f>3160*2+3910</f>
        <v>10230</v>
      </c>
      <c r="D31" s="75"/>
      <c r="E31" s="38">
        <f t="shared" si="4"/>
        <v>306.9</v>
      </c>
      <c r="F31" s="38">
        <f t="shared" si="5"/>
        <v>204.6</v>
      </c>
      <c r="G31" s="39">
        <f t="shared" si="1"/>
        <v>10741.5</v>
      </c>
      <c r="H31" s="40">
        <f t="shared" si="6"/>
        <v>895.125</v>
      </c>
      <c r="I31" s="64">
        <v>895.13</v>
      </c>
      <c r="J31" s="64">
        <v>595.13</v>
      </c>
      <c r="K31" s="64">
        <v>595.13</v>
      </c>
      <c r="L31" s="64">
        <v>895.13</v>
      </c>
      <c r="M31" s="64"/>
      <c r="N31" s="64"/>
      <c r="O31" s="64"/>
      <c r="P31" s="64"/>
      <c r="Q31" s="64"/>
      <c r="R31" s="64"/>
      <c r="S31" s="64"/>
      <c r="T31" s="64"/>
      <c r="U31" s="64">
        <f t="shared" si="2"/>
        <v>2980.52</v>
      </c>
      <c r="V31" s="64">
        <f t="shared" si="3"/>
        <v>7760.98</v>
      </c>
    </row>
    <row r="32" spans="1:22" s="1" customFormat="1" ht="15">
      <c r="A32" s="41"/>
      <c r="B32" s="36"/>
      <c r="C32" s="43"/>
      <c r="D32" s="77"/>
      <c r="E32" s="38">
        <f t="shared" si="4"/>
        <v>0</v>
      </c>
      <c r="F32" s="38">
        <f t="shared" si="5"/>
        <v>0</v>
      </c>
      <c r="G32" s="39">
        <f t="shared" si="1"/>
        <v>0</v>
      </c>
      <c r="H32" s="40">
        <f t="shared" si="6"/>
        <v>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s="1" customFormat="1" ht="15">
      <c r="A33" s="35" t="s">
        <v>46</v>
      </c>
      <c r="B33" s="36" t="s">
        <v>47</v>
      </c>
      <c r="C33" s="37">
        <f>3830*3</f>
        <v>11490</v>
      </c>
      <c r="D33" s="75"/>
      <c r="E33" s="38">
        <f t="shared" si="4"/>
        <v>344.7</v>
      </c>
      <c r="F33" s="38">
        <f t="shared" si="5"/>
        <v>229.8</v>
      </c>
      <c r="G33" s="39">
        <f t="shared" si="1"/>
        <v>12064.5</v>
      </c>
      <c r="H33" s="40">
        <f t="shared" si="6"/>
        <v>1005.375</v>
      </c>
      <c r="I33" s="64">
        <v>1005.38</v>
      </c>
      <c r="J33" s="64">
        <v>1005.38</v>
      </c>
      <c r="K33" s="64">
        <v>1005.38</v>
      </c>
      <c r="L33" s="64">
        <v>1005.38</v>
      </c>
      <c r="M33" s="64"/>
      <c r="N33" s="64"/>
      <c r="O33" s="64"/>
      <c r="P33" s="64"/>
      <c r="Q33" s="64"/>
      <c r="R33" s="64"/>
      <c r="S33" s="64"/>
      <c r="T33" s="64"/>
      <c r="U33" s="64">
        <f t="shared" si="2"/>
        <v>4021.52</v>
      </c>
      <c r="V33" s="64">
        <f t="shared" si="3"/>
        <v>8042.98</v>
      </c>
    </row>
    <row r="34" spans="1:22" s="1" customFormat="1" ht="15">
      <c r="A34" s="41"/>
      <c r="B34" s="36"/>
      <c r="C34" s="42"/>
      <c r="D34" s="76"/>
      <c r="E34" s="38">
        <f t="shared" si="4"/>
        <v>0</v>
      </c>
      <c r="F34" s="38">
        <f t="shared" si="5"/>
        <v>0</v>
      </c>
      <c r="G34" s="39">
        <f t="shared" si="1"/>
        <v>0</v>
      </c>
      <c r="H34" s="40">
        <f t="shared" si="6"/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s="1" customFormat="1" ht="15">
      <c r="A35" s="35" t="s">
        <v>21</v>
      </c>
      <c r="B35" s="36" t="s">
        <v>48</v>
      </c>
      <c r="C35" s="37">
        <v>3830</v>
      </c>
      <c r="D35" s="75"/>
      <c r="E35" s="38">
        <f t="shared" si="4"/>
        <v>114.89999999999999</v>
      </c>
      <c r="F35" s="38">
        <f t="shared" si="5"/>
        <v>76.60000000000001</v>
      </c>
      <c r="G35" s="39">
        <f t="shared" si="1"/>
        <v>4021.5</v>
      </c>
      <c r="H35" s="40">
        <f t="shared" si="6"/>
        <v>335.125</v>
      </c>
      <c r="I35" s="64">
        <v>335.13</v>
      </c>
      <c r="J35" s="64">
        <v>335.13</v>
      </c>
      <c r="K35" s="64">
        <v>335.13</v>
      </c>
      <c r="L35" s="64">
        <v>335.13</v>
      </c>
      <c r="M35" s="64"/>
      <c r="N35" s="64"/>
      <c r="O35" s="64"/>
      <c r="P35" s="64"/>
      <c r="Q35" s="64"/>
      <c r="R35" s="64"/>
      <c r="S35" s="64"/>
      <c r="T35" s="64"/>
      <c r="U35" s="64">
        <f t="shared" si="2"/>
        <v>1340.52</v>
      </c>
      <c r="V35" s="64">
        <f t="shared" si="3"/>
        <v>2680.98</v>
      </c>
    </row>
    <row r="36" spans="1:22" s="1" customFormat="1" ht="15">
      <c r="A36" s="35"/>
      <c r="B36" s="36"/>
      <c r="C36" s="37"/>
      <c r="D36" s="75"/>
      <c r="E36" s="38">
        <f t="shared" si="4"/>
        <v>0</v>
      </c>
      <c r="F36" s="38">
        <f t="shared" si="5"/>
        <v>0</v>
      </c>
      <c r="G36" s="39">
        <f t="shared" si="1"/>
        <v>0</v>
      </c>
      <c r="H36" s="40">
        <f t="shared" si="6"/>
        <v>0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s="1" customFormat="1" ht="15">
      <c r="A37" s="35" t="s">
        <v>27</v>
      </c>
      <c r="B37" s="36" t="s">
        <v>48</v>
      </c>
      <c r="C37" s="37">
        <v>3910</v>
      </c>
      <c r="D37" s="75">
        <v>3910</v>
      </c>
      <c r="E37" s="38">
        <v>0</v>
      </c>
      <c r="F37" s="38">
        <v>0</v>
      </c>
      <c r="G37" s="39">
        <v>0</v>
      </c>
      <c r="H37" s="40">
        <v>0</v>
      </c>
      <c r="I37" s="64">
        <v>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f t="shared" si="2"/>
        <v>0</v>
      </c>
      <c r="V37" s="64">
        <f t="shared" si="3"/>
        <v>0</v>
      </c>
    </row>
    <row r="38" spans="1:22" s="1" customFormat="1" ht="15">
      <c r="A38" s="41"/>
      <c r="B38" s="36"/>
      <c r="C38" s="37"/>
      <c r="D38" s="75"/>
      <c r="E38" s="38">
        <f t="shared" si="4"/>
        <v>0</v>
      </c>
      <c r="F38" s="38">
        <f t="shared" si="5"/>
        <v>0</v>
      </c>
      <c r="G38" s="39">
        <f t="shared" si="1"/>
        <v>0</v>
      </c>
      <c r="H38" s="40">
        <f t="shared" si="6"/>
        <v>0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s="1" customFormat="1" ht="15">
      <c r="A39" s="35" t="s">
        <v>22</v>
      </c>
      <c r="B39" s="36" t="s">
        <v>36</v>
      </c>
      <c r="C39" s="37">
        <v>3830</v>
      </c>
      <c r="D39" s="75"/>
      <c r="E39" s="38">
        <f t="shared" si="4"/>
        <v>114.89999999999999</v>
      </c>
      <c r="F39" s="38">
        <f t="shared" si="5"/>
        <v>76.60000000000001</v>
      </c>
      <c r="G39" s="39">
        <f t="shared" si="1"/>
        <v>4021.5</v>
      </c>
      <c r="H39" s="40">
        <f t="shared" si="6"/>
        <v>335.125</v>
      </c>
      <c r="I39" s="64">
        <v>335.13</v>
      </c>
      <c r="J39" s="64">
        <v>335.13</v>
      </c>
      <c r="K39" s="64">
        <v>335.13</v>
      </c>
      <c r="L39" s="64">
        <v>335.13</v>
      </c>
      <c r="M39" s="64"/>
      <c r="N39" s="64"/>
      <c r="O39" s="64"/>
      <c r="P39" s="64"/>
      <c r="Q39" s="64"/>
      <c r="R39" s="64"/>
      <c r="S39" s="64"/>
      <c r="T39" s="64"/>
      <c r="U39" s="64">
        <f t="shared" si="2"/>
        <v>1340.52</v>
      </c>
      <c r="V39" s="64">
        <f t="shared" si="3"/>
        <v>2680.98</v>
      </c>
    </row>
    <row r="40" spans="1:22" s="1" customFormat="1" ht="15">
      <c r="A40" s="41"/>
      <c r="B40" s="36"/>
      <c r="C40" s="42"/>
      <c r="D40" s="76"/>
      <c r="E40" s="38">
        <f t="shared" si="4"/>
        <v>0</v>
      </c>
      <c r="F40" s="38">
        <f t="shared" si="5"/>
        <v>0</v>
      </c>
      <c r="G40" s="39">
        <f t="shared" si="1"/>
        <v>0</v>
      </c>
      <c r="H40" s="40">
        <f t="shared" si="6"/>
        <v>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s="1" customFormat="1" ht="15">
      <c r="A41" s="35" t="s">
        <v>23</v>
      </c>
      <c r="B41" s="36" t="s">
        <v>49</v>
      </c>
      <c r="C41" s="37">
        <f>3830*2</f>
        <v>7660</v>
      </c>
      <c r="D41" s="75"/>
      <c r="E41" s="38">
        <f t="shared" si="4"/>
        <v>229.79999999999998</v>
      </c>
      <c r="F41" s="38">
        <f t="shared" si="5"/>
        <v>153.20000000000002</v>
      </c>
      <c r="G41" s="39">
        <f t="shared" si="1"/>
        <v>8043</v>
      </c>
      <c r="H41" s="40">
        <f t="shared" si="6"/>
        <v>670.25</v>
      </c>
      <c r="I41" s="64">
        <v>670.25</v>
      </c>
      <c r="J41" s="64">
        <v>670.25</v>
      </c>
      <c r="K41" s="64">
        <v>670.25</v>
      </c>
      <c r="L41" s="64">
        <v>670.25</v>
      </c>
      <c r="M41" s="64"/>
      <c r="N41" s="64"/>
      <c r="O41" s="64"/>
      <c r="P41" s="64"/>
      <c r="Q41" s="64"/>
      <c r="R41" s="64"/>
      <c r="S41" s="64"/>
      <c r="T41" s="64"/>
      <c r="U41" s="64">
        <f t="shared" si="2"/>
        <v>2681</v>
      </c>
      <c r="V41" s="64">
        <f t="shared" si="3"/>
        <v>5362</v>
      </c>
    </row>
    <row r="42" spans="1:22" s="1" customFormat="1" ht="15">
      <c r="A42" s="35"/>
      <c r="B42" s="36"/>
      <c r="C42" s="37"/>
      <c r="D42" s="75"/>
      <c r="E42" s="38">
        <f t="shared" si="4"/>
        <v>0</v>
      </c>
      <c r="F42" s="38">
        <f t="shared" si="5"/>
        <v>0</v>
      </c>
      <c r="G42" s="39">
        <f t="shared" si="1"/>
        <v>0</v>
      </c>
      <c r="H42" s="40">
        <f t="shared" si="6"/>
        <v>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1" customFormat="1" ht="15">
      <c r="A43" s="35" t="s">
        <v>54</v>
      </c>
      <c r="B43" s="36" t="s">
        <v>55</v>
      </c>
      <c r="C43" s="37">
        <f>3860*2</f>
        <v>7720</v>
      </c>
      <c r="D43" s="75"/>
      <c r="E43" s="38">
        <f t="shared" si="4"/>
        <v>231.6</v>
      </c>
      <c r="F43" s="38">
        <f t="shared" si="5"/>
        <v>154.4</v>
      </c>
      <c r="G43" s="39">
        <f t="shared" si="1"/>
        <v>8106</v>
      </c>
      <c r="H43" s="40">
        <f t="shared" si="6"/>
        <v>675.5</v>
      </c>
      <c r="I43" s="64">
        <v>675.5</v>
      </c>
      <c r="J43" s="64">
        <v>675.5</v>
      </c>
      <c r="K43" s="64">
        <v>675.5</v>
      </c>
      <c r="L43" s="64">
        <v>675.5</v>
      </c>
      <c r="M43" s="64"/>
      <c r="N43" s="64"/>
      <c r="O43" s="64"/>
      <c r="P43" s="64"/>
      <c r="Q43" s="64"/>
      <c r="R43" s="64"/>
      <c r="S43" s="64"/>
      <c r="T43" s="64"/>
      <c r="U43" s="64">
        <f t="shared" si="2"/>
        <v>2702</v>
      </c>
      <c r="V43" s="64">
        <f t="shared" si="3"/>
        <v>5404</v>
      </c>
    </row>
    <row r="44" spans="1:22" s="1" customFormat="1" ht="15">
      <c r="A44" s="44" t="s">
        <v>73</v>
      </c>
      <c r="B44" s="36"/>
      <c r="C44" s="37"/>
      <c r="D44" s="75"/>
      <c r="E44" s="38">
        <f t="shared" si="4"/>
        <v>0</v>
      </c>
      <c r="F44" s="38">
        <f t="shared" si="5"/>
        <v>0</v>
      </c>
      <c r="G44" s="39">
        <f t="shared" si="1"/>
        <v>0</v>
      </c>
      <c r="H44" s="40">
        <f t="shared" si="6"/>
        <v>0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1" customFormat="1" ht="15">
      <c r="A45" s="35" t="s">
        <v>24</v>
      </c>
      <c r="B45" s="36" t="s">
        <v>50</v>
      </c>
      <c r="C45" s="37">
        <v>3830</v>
      </c>
      <c r="D45" s="75"/>
      <c r="E45" s="38">
        <f t="shared" si="4"/>
        <v>114.89999999999999</v>
      </c>
      <c r="F45" s="38">
        <f t="shared" si="5"/>
        <v>76.60000000000001</v>
      </c>
      <c r="G45" s="39">
        <f t="shared" si="1"/>
        <v>4021.5</v>
      </c>
      <c r="H45" s="40">
        <f t="shared" si="6"/>
        <v>335.125</v>
      </c>
      <c r="I45" s="64">
        <v>335.13</v>
      </c>
      <c r="J45" s="64">
        <v>335.13</v>
      </c>
      <c r="K45" s="64">
        <v>335.13</v>
      </c>
      <c r="L45" s="64">
        <v>335.13</v>
      </c>
      <c r="M45" s="64"/>
      <c r="N45" s="64"/>
      <c r="O45" s="64"/>
      <c r="P45" s="64"/>
      <c r="Q45" s="64"/>
      <c r="R45" s="64"/>
      <c r="S45" s="64"/>
      <c r="T45" s="64"/>
      <c r="U45" s="64">
        <f t="shared" si="2"/>
        <v>1340.52</v>
      </c>
      <c r="V45" s="64">
        <f t="shared" si="3"/>
        <v>2680.98</v>
      </c>
    </row>
    <row r="46" spans="1:22" s="1" customFormat="1" ht="15">
      <c r="A46" s="35"/>
      <c r="B46" s="36"/>
      <c r="C46" s="37"/>
      <c r="D46" s="75"/>
      <c r="E46" s="38">
        <f t="shared" si="4"/>
        <v>0</v>
      </c>
      <c r="F46" s="38">
        <f t="shared" si="5"/>
        <v>0</v>
      </c>
      <c r="G46" s="39">
        <f t="shared" si="1"/>
        <v>0</v>
      </c>
      <c r="H46" s="40">
        <f t="shared" si="6"/>
        <v>0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1" customFormat="1" ht="15">
      <c r="A47" s="35" t="s">
        <v>29</v>
      </c>
      <c r="B47" s="36" t="s">
        <v>51</v>
      </c>
      <c r="C47" s="37">
        <v>4580</v>
      </c>
      <c r="D47" s="75"/>
      <c r="E47" s="38">
        <v>0</v>
      </c>
      <c r="F47" s="38">
        <v>0</v>
      </c>
      <c r="G47" s="39">
        <v>0</v>
      </c>
      <c r="H47" s="40">
        <f t="shared" si="6"/>
        <v>0</v>
      </c>
      <c r="I47" s="64">
        <v>0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>
        <f t="shared" si="2"/>
        <v>0</v>
      </c>
      <c r="V47" s="64">
        <f t="shared" si="3"/>
        <v>0</v>
      </c>
    </row>
    <row r="48" spans="1:22" s="1" customFormat="1" ht="15">
      <c r="A48" s="35"/>
      <c r="B48" s="36"/>
      <c r="C48" s="37"/>
      <c r="D48" s="75"/>
      <c r="E48" s="38">
        <f t="shared" si="4"/>
        <v>0</v>
      </c>
      <c r="F48" s="38">
        <f t="shared" si="5"/>
        <v>0</v>
      </c>
      <c r="G48" s="39">
        <f t="shared" si="1"/>
        <v>0</v>
      </c>
      <c r="H48" s="40">
        <f t="shared" si="6"/>
        <v>0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s="1" customFormat="1" ht="15">
      <c r="A49" s="35" t="s">
        <v>56</v>
      </c>
      <c r="B49" s="36" t="s">
        <v>57</v>
      </c>
      <c r="C49" s="37">
        <f>3860*2</f>
        <v>7720</v>
      </c>
      <c r="D49" s="75"/>
      <c r="E49" s="38">
        <f t="shared" si="4"/>
        <v>231.6</v>
      </c>
      <c r="F49" s="38">
        <f t="shared" si="5"/>
        <v>154.4</v>
      </c>
      <c r="G49" s="39">
        <f t="shared" si="1"/>
        <v>8106</v>
      </c>
      <c r="H49" s="40">
        <f t="shared" si="6"/>
        <v>675.5</v>
      </c>
      <c r="I49" s="64">
        <v>675.5</v>
      </c>
      <c r="J49" s="64">
        <v>675.5</v>
      </c>
      <c r="K49" s="64">
        <v>675.5</v>
      </c>
      <c r="L49" s="64">
        <v>675.5</v>
      </c>
      <c r="M49" s="64"/>
      <c r="N49" s="64"/>
      <c r="O49" s="64"/>
      <c r="P49" s="64"/>
      <c r="Q49" s="64"/>
      <c r="R49" s="64"/>
      <c r="S49" s="64"/>
      <c r="T49" s="64"/>
      <c r="U49" s="64">
        <f t="shared" si="2"/>
        <v>2702</v>
      </c>
      <c r="V49" s="64">
        <f t="shared" si="3"/>
        <v>5404</v>
      </c>
    </row>
    <row r="50" spans="1:22" s="1" customFormat="1" ht="15">
      <c r="A50" s="44" t="s">
        <v>73</v>
      </c>
      <c r="B50" s="36"/>
      <c r="C50" s="37"/>
      <c r="D50" s="75"/>
      <c r="E50" s="38">
        <f t="shared" si="4"/>
        <v>0</v>
      </c>
      <c r="F50" s="38">
        <f t="shared" si="5"/>
        <v>0</v>
      </c>
      <c r="G50" s="39">
        <f t="shared" si="1"/>
        <v>0</v>
      </c>
      <c r="H50" s="40">
        <f t="shared" si="6"/>
        <v>0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s="1" customFormat="1" ht="15">
      <c r="A51" s="35" t="s">
        <v>52</v>
      </c>
      <c r="B51" s="36" t="s">
        <v>53</v>
      </c>
      <c r="C51" s="37">
        <f>13520+2930</f>
        <v>16450</v>
      </c>
      <c r="D51" s="75"/>
      <c r="E51" s="38">
        <f t="shared" si="4"/>
        <v>493.5</v>
      </c>
      <c r="F51" s="38">
        <f t="shared" si="5"/>
        <v>329</v>
      </c>
      <c r="G51" s="39">
        <f t="shared" si="1"/>
        <v>17272.5</v>
      </c>
      <c r="H51" s="40">
        <f t="shared" si="6"/>
        <v>1439.375</v>
      </c>
      <c r="I51" s="64">
        <v>1439.38</v>
      </c>
      <c r="J51" s="64">
        <v>1439.38</v>
      </c>
      <c r="K51" s="64">
        <v>1439.38</v>
      </c>
      <c r="L51" s="64">
        <v>1439.38</v>
      </c>
      <c r="M51" s="64"/>
      <c r="N51" s="64"/>
      <c r="O51" s="64"/>
      <c r="P51" s="64"/>
      <c r="Q51" s="64"/>
      <c r="R51" s="64"/>
      <c r="S51" s="64"/>
      <c r="T51" s="64"/>
      <c r="U51" s="64">
        <f t="shared" si="2"/>
        <v>5757.52</v>
      </c>
      <c r="V51" s="64">
        <f t="shared" si="3"/>
        <v>11514.98</v>
      </c>
    </row>
    <row r="52" spans="1:22" s="1" customFormat="1" ht="15">
      <c r="A52" s="44" t="s">
        <v>71</v>
      </c>
      <c r="B52" s="36"/>
      <c r="C52" s="45"/>
      <c r="D52" s="78"/>
      <c r="E52" s="38">
        <f t="shared" si="4"/>
        <v>0</v>
      </c>
      <c r="F52" s="38">
        <f t="shared" si="5"/>
        <v>0</v>
      </c>
      <c r="G52" s="39">
        <f t="shared" si="1"/>
        <v>0</v>
      </c>
      <c r="H52" s="40">
        <f t="shared" si="6"/>
        <v>0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3" s="1" customFormat="1" ht="15">
      <c r="A53" s="35" t="s">
        <v>25</v>
      </c>
      <c r="B53" s="36" t="s">
        <v>58</v>
      </c>
      <c r="C53" s="37">
        <v>3160</v>
      </c>
      <c r="D53" s="75"/>
      <c r="E53" s="38">
        <f t="shared" si="4"/>
        <v>94.8</v>
      </c>
      <c r="F53" s="38">
        <f t="shared" si="5"/>
        <v>63.2</v>
      </c>
      <c r="G53" s="39">
        <f t="shared" si="1"/>
        <v>3318</v>
      </c>
      <c r="H53" s="40">
        <f t="shared" si="6"/>
        <v>276.5</v>
      </c>
      <c r="I53" s="64">
        <v>335.13</v>
      </c>
      <c r="J53" s="64">
        <v>335.13</v>
      </c>
      <c r="K53" s="64">
        <v>335.13</v>
      </c>
      <c r="L53" s="64">
        <v>335.13</v>
      </c>
      <c r="M53" s="64"/>
      <c r="N53" s="64"/>
      <c r="O53" s="64"/>
      <c r="P53" s="64"/>
      <c r="Q53" s="64"/>
      <c r="R53" s="64"/>
      <c r="S53" s="64"/>
      <c r="T53" s="64"/>
      <c r="U53" s="64">
        <f t="shared" si="2"/>
        <v>1340.52</v>
      </c>
      <c r="V53" s="64">
        <f t="shared" si="3"/>
        <v>1977.48</v>
      </c>
      <c r="W53" s="67">
        <f>V53/8</f>
        <v>247.185</v>
      </c>
    </row>
    <row r="54" spans="1:22" s="1" customFormat="1" ht="15">
      <c r="A54" s="41"/>
      <c r="B54" s="36"/>
      <c r="C54" s="43"/>
      <c r="D54" s="77"/>
      <c r="E54" s="38">
        <f t="shared" si="4"/>
        <v>0</v>
      </c>
      <c r="F54" s="38">
        <f t="shared" si="5"/>
        <v>0</v>
      </c>
      <c r="G54" s="39">
        <f t="shared" si="1"/>
        <v>0</v>
      </c>
      <c r="H54" s="40">
        <f t="shared" si="6"/>
        <v>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s="1" customFormat="1" ht="15">
      <c r="A55" s="35" t="s">
        <v>28</v>
      </c>
      <c r="B55" s="36"/>
      <c r="C55" s="37">
        <v>2930</v>
      </c>
      <c r="D55" s="75"/>
      <c r="E55" s="38">
        <f t="shared" si="4"/>
        <v>87.89999999999999</v>
      </c>
      <c r="F55" s="38">
        <f t="shared" si="5"/>
        <v>58.6</v>
      </c>
      <c r="G55" s="39">
        <f t="shared" si="1"/>
        <v>3076.5</v>
      </c>
      <c r="H55" s="40">
        <f t="shared" si="6"/>
        <v>256.375</v>
      </c>
      <c r="I55" s="64">
        <v>256.38</v>
      </c>
      <c r="J55" s="64">
        <v>256.38</v>
      </c>
      <c r="K55" s="64">
        <v>256.38</v>
      </c>
      <c r="L55" s="64">
        <v>256.38</v>
      </c>
      <c r="M55" s="64"/>
      <c r="N55" s="64"/>
      <c r="O55" s="64"/>
      <c r="P55" s="64"/>
      <c r="Q55" s="64"/>
      <c r="R55" s="64"/>
      <c r="S55" s="64"/>
      <c r="T55" s="64"/>
      <c r="U55" s="64">
        <f t="shared" si="2"/>
        <v>1025.52</v>
      </c>
      <c r="V55" s="64">
        <f t="shared" si="3"/>
        <v>2050.98</v>
      </c>
    </row>
    <row r="56" spans="1:22" s="1" customFormat="1" ht="15">
      <c r="A56" s="44" t="s">
        <v>67</v>
      </c>
      <c r="B56" s="36"/>
      <c r="C56" s="37"/>
      <c r="D56" s="75"/>
      <c r="E56" s="38">
        <f t="shared" si="4"/>
        <v>0</v>
      </c>
      <c r="F56" s="38">
        <f t="shared" si="5"/>
        <v>0</v>
      </c>
      <c r="G56" s="39">
        <f t="shared" si="1"/>
        <v>0</v>
      </c>
      <c r="H56" s="40">
        <f t="shared" si="6"/>
        <v>0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1" customFormat="1" ht="15">
      <c r="A57" s="35" t="s">
        <v>26</v>
      </c>
      <c r="B57" s="36" t="s">
        <v>59</v>
      </c>
      <c r="C57" s="37">
        <f>3160*3</f>
        <v>9480</v>
      </c>
      <c r="D57" s="75"/>
      <c r="E57" s="38">
        <f t="shared" si="4"/>
        <v>284.4</v>
      </c>
      <c r="F57" s="38">
        <f t="shared" si="5"/>
        <v>189.6</v>
      </c>
      <c r="G57" s="39">
        <f t="shared" si="1"/>
        <v>9954</v>
      </c>
      <c r="H57" s="40">
        <f t="shared" si="6"/>
        <v>829.5</v>
      </c>
      <c r="I57" s="64">
        <v>829.5</v>
      </c>
      <c r="J57" s="64">
        <v>829.5</v>
      </c>
      <c r="K57" s="64">
        <v>829.5</v>
      </c>
      <c r="L57" s="64">
        <v>829.5</v>
      </c>
      <c r="M57" s="64"/>
      <c r="N57" s="64"/>
      <c r="O57" s="64"/>
      <c r="P57" s="64"/>
      <c r="Q57" s="64"/>
      <c r="R57" s="64"/>
      <c r="S57" s="64"/>
      <c r="T57" s="64"/>
      <c r="U57" s="64">
        <f t="shared" si="2"/>
        <v>3318</v>
      </c>
      <c r="V57" s="64">
        <f t="shared" si="3"/>
        <v>6636</v>
      </c>
    </row>
    <row r="58" spans="1:22" s="1" customFormat="1" ht="15.75" thickBot="1">
      <c r="A58" s="46" t="s">
        <v>3</v>
      </c>
      <c r="B58" s="47"/>
      <c r="C58" s="48">
        <f>SUM(C7:C57)</f>
        <v>174840</v>
      </c>
      <c r="D58" s="48"/>
      <c r="E58" s="49">
        <f t="shared" si="4"/>
        <v>5245.2</v>
      </c>
      <c r="F58" s="49">
        <f t="shared" si="5"/>
        <v>3496.8</v>
      </c>
      <c r="G58" s="50">
        <f t="shared" si="1"/>
        <v>183582</v>
      </c>
      <c r="H58" s="72">
        <f t="shared" si="6"/>
        <v>15298.5</v>
      </c>
      <c r="I58" s="48">
        <f aca="true" t="shared" si="7" ref="I58:V58">SUM(I7:I57)</f>
        <v>12345.98</v>
      </c>
      <c r="J58" s="48">
        <f t="shared" si="7"/>
        <v>12047.18</v>
      </c>
      <c r="K58" s="48">
        <f t="shared" si="7"/>
        <v>12922.179999999997</v>
      </c>
      <c r="L58" s="48">
        <f t="shared" si="7"/>
        <v>13222.179999999997</v>
      </c>
      <c r="M58" s="48">
        <f t="shared" si="7"/>
        <v>875</v>
      </c>
      <c r="N58" s="48">
        <f t="shared" si="7"/>
        <v>875</v>
      </c>
      <c r="O58" s="48">
        <f t="shared" si="7"/>
        <v>0</v>
      </c>
      <c r="P58" s="48">
        <f t="shared" si="7"/>
        <v>0</v>
      </c>
      <c r="Q58" s="48">
        <f t="shared" si="7"/>
        <v>0</v>
      </c>
      <c r="R58" s="48">
        <f t="shared" si="7"/>
        <v>0</v>
      </c>
      <c r="S58" s="48">
        <f t="shared" si="7"/>
        <v>0</v>
      </c>
      <c r="T58" s="48">
        <f t="shared" si="7"/>
        <v>0</v>
      </c>
      <c r="U58" s="48">
        <f t="shared" si="7"/>
        <v>52287.51999999999</v>
      </c>
      <c r="V58" s="48">
        <f t="shared" si="7"/>
        <v>100549.27999999998</v>
      </c>
    </row>
    <row r="59" ht="13.5" thickTop="1"/>
  </sheetData>
  <sheetProtection/>
  <printOptions horizontalCentered="1"/>
  <pageMargins left="0.75" right="0.75" top="1" bottom="1.5" header="0.5" footer="0.5"/>
  <pageSetup horizontalDpi="300" verticalDpi="300" orientation="landscape" paperSize="9" scale="80" r:id="rId1"/>
  <colBreaks count="1" manualBreakCount="1">
    <brk id="8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9">
      <selection activeCell="N27" sqref="N27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7.57421875" style="0" customWidth="1"/>
    <col min="4" max="4" width="8.00390625" style="0" customWidth="1"/>
    <col min="5" max="5" width="6.28125" style="0" customWidth="1"/>
    <col min="6" max="6" width="6.7109375" style="0" customWidth="1"/>
    <col min="7" max="7" width="11.00390625" style="0" customWidth="1"/>
    <col min="9" max="9" width="10.7109375" style="0" bestFit="1" customWidth="1"/>
    <col min="10" max="10" width="10.00390625" style="0" customWidth="1"/>
    <col min="11" max="11" width="10.28125" style="0" customWidth="1"/>
    <col min="12" max="12" width="24.421875" style="0" customWidth="1"/>
  </cols>
  <sheetData>
    <row r="1" spans="1:12" ht="18">
      <c r="A1" s="108"/>
      <c r="B1" s="109"/>
      <c r="C1" s="109"/>
      <c r="D1" s="110" t="s">
        <v>0</v>
      </c>
      <c r="E1" s="109"/>
      <c r="F1" s="109"/>
      <c r="G1" s="109"/>
      <c r="H1" s="109"/>
      <c r="I1" s="109"/>
      <c r="J1" s="109"/>
      <c r="K1" s="109"/>
      <c r="L1" s="111"/>
    </row>
    <row r="2" spans="1:12" ht="12.75">
      <c r="A2" s="112"/>
      <c r="B2" s="2"/>
      <c r="C2" s="2"/>
      <c r="D2" s="94" t="s">
        <v>159</v>
      </c>
      <c r="E2" s="2"/>
      <c r="F2" s="2"/>
      <c r="G2" s="2"/>
      <c r="H2" s="2"/>
      <c r="I2" s="2"/>
      <c r="J2" s="2"/>
      <c r="K2" s="2"/>
      <c r="L2" s="13"/>
    </row>
    <row r="3" spans="1:12" ht="12.75">
      <c r="A3" s="112"/>
      <c r="B3" s="2"/>
      <c r="C3" s="2"/>
      <c r="D3" s="2"/>
      <c r="E3" s="2"/>
      <c r="F3" s="2"/>
      <c r="G3" s="2"/>
      <c r="H3" s="2"/>
      <c r="I3" s="2"/>
      <c r="J3" s="2"/>
      <c r="K3" s="2"/>
      <c r="L3" s="13"/>
    </row>
    <row r="4" spans="1:12" ht="18">
      <c r="A4" s="112"/>
      <c r="B4" s="2"/>
      <c r="C4" s="134" t="s">
        <v>189</v>
      </c>
      <c r="D4" s="135"/>
      <c r="E4" s="135"/>
      <c r="F4" s="135"/>
      <c r="G4" s="135"/>
      <c r="H4" s="135"/>
      <c r="I4" s="135"/>
      <c r="J4" s="135"/>
      <c r="K4" s="135"/>
      <c r="L4" s="13"/>
    </row>
    <row r="5" spans="1:12" ht="12.75">
      <c r="A5" s="112"/>
      <c r="B5" s="2"/>
      <c r="C5" s="2"/>
      <c r="D5" s="2"/>
      <c r="E5" s="2"/>
      <c r="F5" s="2"/>
      <c r="G5" s="2"/>
      <c r="H5" s="2"/>
      <c r="I5" s="2"/>
      <c r="J5" s="2"/>
      <c r="K5" s="2"/>
      <c r="L5" s="13"/>
    </row>
    <row r="6" spans="1:12" ht="15">
      <c r="A6" s="100" t="s">
        <v>157</v>
      </c>
      <c r="B6" s="119" t="s">
        <v>226</v>
      </c>
      <c r="C6" s="95"/>
      <c r="D6" s="95"/>
      <c r="E6" s="54"/>
      <c r="F6" s="54"/>
      <c r="G6" s="54"/>
      <c r="H6" s="54" t="s">
        <v>160</v>
      </c>
      <c r="I6" s="115">
        <f ca="1">TODAY()</f>
        <v>43713</v>
      </c>
      <c r="J6" s="95"/>
      <c r="K6" s="54"/>
      <c r="L6" s="101"/>
    </row>
    <row r="7" spans="1:12" ht="14.25">
      <c r="A7" s="100" t="s">
        <v>158</v>
      </c>
      <c r="B7" s="160" t="s">
        <v>227</v>
      </c>
      <c r="C7" s="160"/>
      <c r="D7" s="160"/>
      <c r="E7" s="54"/>
      <c r="F7" s="54"/>
      <c r="G7" s="54"/>
      <c r="H7" s="54"/>
      <c r="I7" s="54"/>
      <c r="J7" s="54"/>
      <c r="K7" s="54"/>
      <c r="L7" s="101"/>
    </row>
    <row r="8" spans="1:12" ht="15" thickBot="1">
      <c r="A8" s="100"/>
      <c r="B8" s="54"/>
      <c r="C8" s="54"/>
      <c r="D8" s="54"/>
      <c r="E8" s="54"/>
      <c r="F8" s="54"/>
      <c r="G8" s="54"/>
      <c r="H8" s="54"/>
      <c r="I8" s="54"/>
      <c r="J8" s="54"/>
      <c r="K8" s="54"/>
      <c r="L8" s="101"/>
    </row>
    <row r="9" spans="1:13" ht="15">
      <c r="A9" s="97"/>
      <c r="B9" s="98" t="s">
        <v>161</v>
      </c>
      <c r="C9" s="98"/>
      <c r="D9" s="98"/>
      <c r="E9" s="98"/>
      <c r="F9" s="98" t="s">
        <v>162</v>
      </c>
      <c r="G9" s="98"/>
      <c r="H9" s="98"/>
      <c r="I9" s="98"/>
      <c r="J9" s="176">
        <v>0</v>
      </c>
      <c r="K9" s="176"/>
      <c r="L9" s="99"/>
      <c r="M9" s="2"/>
    </row>
    <row r="10" spans="1:13" ht="14.25">
      <c r="A10" s="100"/>
      <c r="B10" s="54"/>
      <c r="C10" s="54"/>
      <c r="D10" s="54"/>
      <c r="E10" s="54"/>
      <c r="F10" s="54" t="s">
        <v>163</v>
      </c>
      <c r="G10" s="54"/>
      <c r="H10" s="54"/>
      <c r="I10" s="54"/>
      <c r="J10" s="190">
        <v>84929.47</v>
      </c>
      <c r="K10" s="190"/>
      <c r="L10" s="101"/>
      <c r="M10" s="2"/>
    </row>
    <row r="11" spans="1:13" ht="15">
      <c r="A11" s="100"/>
      <c r="B11" s="54"/>
      <c r="C11" s="54"/>
      <c r="D11" s="54"/>
      <c r="E11" s="54"/>
      <c r="F11" s="54" t="s">
        <v>164</v>
      </c>
      <c r="G11" s="54"/>
      <c r="H11" s="54"/>
      <c r="I11" s="54"/>
      <c r="J11" s="169">
        <v>0</v>
      </c>
      <c r="K11" s="169"/>
      <c r="L11" s="101"/>
      <c r="M11" s="2"/>
    </row>
    <row r="12" spans="1:13" ht="15">
      <c r="A12" s="100"/>
      <c r="B12" s="54"/>
      <c r="C12" s="54"/>
      <c r="D12" s="54"/>
      <c r="E12" s="54"/>
      <c r="F12" s="102" t="s">
        <v>165</v>
      </c>
      <c r="G12" s="54"/>
      <c r="H12" s="54"/>
      <c r="I12" s="54"/>
      <c r="J12" s="169"/>
      <c r="K12" s="169"/>
      <c r="L12" s="101"/>
      <c r="M12" s="2"/>
    </row>
    <row r="13" spans="1:13" ht="14.25">
      <c r="A13" s="100"/>
      <c r="B13" s="54"/>
      <c r="C13" s="54"/>
      <c r="D13" s="54"/>
      <c r="E13" s="54"/>
      <c r="F13" s="102"/>
      <c r="G13" s="54"/>
      <c r="H13" s="54"/>
      <c r="I13" s="54"/>
      <c r="J13" s="54"/>
      <c r="K13" s="54"/>
      <c r="L13" s="101"/>
      <c r="M13" s="2"/>
    </row>
    <row r="14" spans="1:13" ht="15">
      <c r="A14" s="100" t="s">
        <v>215</v>
      </c>
      <c r="B14" s="54"/>
      <c r="C14" s="143">
        <v>12</v>
      </c>
      <c r="D14" s="54" t="s">
        <v>193</v>
      </c>
      <c r="E14" s="54"/>
      <c r="F14" s="54"/>
      <c r="G14" s="54"/>
      <c r="H14" s="54"/>
      <c r="I14" s="54"/>
      <c r="J14" s="54"/>
      <c r="K14" s="54"/>
      <c r="L14" s="101"/>
      <c r="M14" s="2"/>
    </row>
    <row r="15" spans="1:13" ht="15">
      <c r="A15" s="100" t="s">
        <v>214</v>
      </c>
      <c r="B15" s="54"/>
      <c r="C15" s="54"/>
      <c r="D15" s="54"/>
      <c r="E15" s="118"/>
      <c r="F15" s="161">
        <v>6723.58</v>
      </c>
      <c r="G15" s="161"/>
      <c r="H15" s="54" t="s">
        <v>222</v>
      </c>
      <c r="I15" s="54"/>
      <c r="J15" s="54"/>
      <c r="K15" s="54"/>
      <c r="L15" s="101"/>
      <c r="M15" s="2"/>
    </row>
    <row r="16" spans="1:13" ht="15">
      <c r="A16" s="100" t="s">
        <v>209</v>
      </c>
      <c r="B16" s="54"/>
      <c r="C16" s="153" t="s">
        <v>228</v>
      </c>
      <c r="D16" s="54"/>
      <c r="E16" s="54"/>
      <c r="F16" s="54"/>
      <c r="G16" s="54"/>
      <c r="H16" s="54" t="s">
        <v>166</v>
      </c>
      <c r="I16" s="54"/>
      <c r="J16" s="54"/>
      <c r="K16" s="54"/>
      <c r="L16" s="101"/>
      <c r="M16" s="2"/>
    </row>
    <row r="17" spans="1:13" ht="15">
      <c r="A17" s="100"/>
      <c r="B17" s="54"/>
      <c r="C17" s="54"/>
      <c r="D17" s="54"/>
      <c r="E17" s="54"/>
      <c r="F17" s="54"/>
      <c r="G17" s="54"/>
      <c r="H17" s="54"/>
      <c r="I17" s="54"/>
      <c r="J17" s="170" t="str">
        <f>B6</f>
        <v>DONAN L. SAZON</v>
      </c>
      <c r="K17" s="170"/>
      <c r="L17" s="171"/>
      <c r="M17" s="2"/>
    </row>
    <row r="18" spans="1:13" ht="15" thickBot="1">
      <c r="A18" s="103"/>
      <c r="B18" s="104"/>
      <c r="C18" s="104"/>
      <c r="D18" s="104"/>
      <c r="E18" s="104"/>
      <c r="F18" s="104"/>
      <c r="G18" s="104"/>
      <c r="H18" s="104"/>
      <c r="I18" s="104"/>
      <c r="J18" s="184" t="s">
        <v>167</v>
      </c>
      <c r="K18" s="184"/>
      <c r="L18" s="185"/>
      <c r="M18" s="2"/>
    </row>
    <row r="19" spans="1:12" ht="14.25">
      <c r="A19" s="10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101"/>
    </row>
    <row r="20" spans="1:12" ht="15" thickBot="1">
      <c r="A20" s="100"/>
      <c r="B20" s="54"/>
      <c r="C20" s="54"/>
      <c r="D20" s="104"/>
      <c r="E20" s="104"/>
      <c r="F20" s="104"/>
      <c r="G20" s="104"/>
      <c r="H20" s="54"/>
      <c r="I20" s="54"/>
      <c r="J20" s="54"/>
      <c r="K20" s="54"/>
      <c r="L20" s="101"/>
    </row>
    <row r="21" spans="1:15" ht="15">
      <c r="A21" s="97"/>
      <c r="B21" s="98" t="s">
        <v>213</v>
      </c>
      <c r="C21" s="98"/>
      <c r="D21" s="118"/>
      <c r="E21" s="164" t="str">
        <f>B6</f>
        <v>DONAN L. SAZON</v>
      </c>
      <c r="F21" s="164"/>
      <c r="G21" s="164"/>
      <c r="H21" s="164"/>
      <c r="I21" s="98" t="s">
        <v>216</v>
      </c>
      <c r="J21" s="98"/>
      <c r="K21" s="98"/>
      <c r="L21" s="99"/>
      <c r="O21" s="144"/>
    </row>
    <row r="22" spans="1:12" ht="15">
      <c r="A22" s="100" t="s">
        <v>220</v>
      </c>
      <c r="B22" s="54"/>
      <c r="C22" s="54"/>
      <c r="D22" s="54"/>
      <c r="E22" s="54"/>
      <c r="F22" s="54"/>
      <c r="G22" s="54"/>
      <c r="H22" s="54"/>
      <c r="I22" s="54"/>
      <c r="J22" s="106"/>
      <c r="K22" s="149">
        <f>F15</f>
        <v>6723.58</v>
      </c>
      <c r="L22" s="150"/>
    </row>
    <row r="23" spans="1:12" ht="15">
      <c r="A23" s="100" t="s">
        <v>168</v>
      </c>
      <c r="B23" s="143" t="s">
        <v>229</v>
      </c>
      <c r="C23" s="54" t="s">
        <v>235</v>
      </c>
      <c r="D23" s="54"/>
      <c r="E23" s="54"/>
      <c r="F23" s="54"/>
      <c r="G23" s="54"/>
      <c r="H23" s="54"/>
      <c r="I23" s="54"/>
      <c r="J23" s="54"/>
      <c r="K23" s="54"/>
      <c r="L23" s="101"/>
    </row>
    <row r="24" spans="1:12" ht="15">
      <c r="A24" s="100" t="s">
        <v>184</v>
      </c>
      <c r="B24" s="174" t="s">
        <v>230</v>
      </c>
      <c r="C24" s="175"/>
      <c r="D24" s="54" t="s">
        <v>166</v>
      </c>
      <c r="E24" s="54"/>
      <c r="F24" s="54"/>
      <c r="G24" s="54"/>
      <c r="H24" s="54"/>
      <c r="I24" s="54"/>
      <c r="J24" s="54"/>
      <c r="K24" s="54"/>
      <c r="L24" s="101"/>
    </row>
    <row r="25" spans="1:12" ht="15">
      <c r="A25" s="100"/>
      <c r="B25" s="54"/>
      <c r="C25" s="54"/>
      <c r="D25" s="54"/>
      <c r="E25" s="54"/>
      <c r="F25" s="54"/>
      <c r="G25" s="54"/>
      <c r="H25" s="54"/>
      <c r="I25" s="54"/>
      <c r="J25" s="170" t="s">
        <v>225</v>
      </c>
      <c r="K25" s="172"/>
      <c r="L25" s="173"/>
    </row>
    <row r="26" spans="1:12" ht="14.25">
      <c r="A26" s="100"/>
      <c r="B26" s="54"/>
      <c r="C26" s="54"/>
      <c r="D26" s="54"/>
      <c r="E26" s="54"/>
      <c r="F26" s="54"/>
      <c r="G26" s="54"/>
      <c r="H26" s="54"/>
      <c r="I26" s="54"/>
      <c r="J26" s="182" t="s">
        <v>224</v>
      </c>
      <c r="K26" s="182"/>
      <c r="L26" s="183"/>
    </row>
    <row r="27" spans="1:12" ht="15" thickBo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5">
      <c r="A28" s="136" t="s">
        <v>171</v>
      </c>
      <c r="B28" s="137"/>
      <c r="C28" s="137"/>
      <c r="D28" s="137"/>
      <c r="E28" s="98"/>
      <c r="F28" s="98"/>
      <c r="G28" s="98"/>
      <c r="H28" s="98"/>
      <c r="I28" s="145" t="s">
        <v>1</v>
      </c>
      <c r="J28" s="176">
        <v>84929.47</v>
      </c>
      <c r="K28" s="176"/>
      <c r="L28" s="99"/>
    </row>
    <row r="29" spans="1:12" ht="15">
      <c r="A29" s="100" t="s">
        <v>185</v>
      </c>
      <c r="B29" s="54"/>
      <c r="C29" s="54"/>
      <c r="D29" s="54"/>
      <c r="E29" s="54"/>
      <c r="F29" s="54"/>
      <c r="G29" s="54"/>
      <c r="H29" s="54"/>
      <c r="I29" s="146"/>
      <c r="J29" s="114"/>
      <c r="K29" s="54"/>
      <c r="L29" s="101"/>
    </row>
    <row r="30" spans="1:12" ht="15">
      <c r="A30" s="100" t="s">
        <v>186</v>
      </c>
      <c r="B30" s="54">
        <v>12</v>
      </c>
      <c r="C30" s="55" t="s">
        <v>192</v>
      </c>
      <c r="D30" s="151">
        <v>0.03</v>
      </c>
      <c r="E30" s="54"/>
      <c r="F30" s="54"/>
      <c r="G30" s="54"/>
      <c r="H30" s="54"/>
      <c r="I30" s="146"/>
      <c r="J30" s="187">
        <f>J28*D30</f>
        <v>2547.8840999999998</v>
      </c>
      <c r="K30" s="187"/>
      <c r="L30" s="101"/>
    </row>
    <row r="31" spans="1:12" ht="15">
      <c r="A31" s="100" t="s">
        <v>188</v>
      </c>
      <c r="B31" s="54"/>
      <c r="C31" s="54"/>
      <c r="D31" s="151">
        <v>0.02</v>
      </c>
      <c r="E31" s="54"/>
      <c r="F31" s="54"/>
      <c r="G31" s="54"/>
      <c r="H31" s="54"/>
      <c r="I31" s="146"/>
      <c r="J31" s="188">
        <f>J28*D31</f>
        <v>1698.5894</v>
      </c>
      <c r="K31" s="188"/>
      <c r="L31" s="101"/>
    </row>
    <row r="32" spans="1:12" ht="15">
      <c r="A32" s="100" t="s">
        <v>187</v>
      </c>
      <c r="B32" s="54"/>
      <c r="C32" s="54"/>
      <c r="D32" s="54"/>
      <c r="E32" s="54"/>
      <c r="F32" s="54"/>
      <c r="G32" s="54"/>
      <c r="H32" s="54"/>
      <c r="I32" s="146"/>
      <c r="J32" s="188">
        <v>0</v>
      </c>
      <c r="K32" s="188"/>
      <c r="L32" s="101"/>
    </row>
    <row r="33" spans="1:12" ht="15.75" thickBot="1">
      <c r="A33" s="107" t="s">
        <v>172</v>
      </c>
      <c r="B33" s="54"/>
      <c r="C33" s="54"/>
      <c r="D33" s="54"/>
      <c r="E33" s="54"/>
      <c r="F33" s="54"/>
      <c r="G33" s="54"/>
      <c r="H33" s="54"/>
      <c r="I33" s="146" t="s">
        <v>1</v>
      </c>
      <c r="J33" s="189">
        <f>J28-J30-J31-J32</f>
        <v>80682.99650000001</v>
      </c>
      <c r="K33" s="189"/>
      <c r="L33" s="101"/>
    </row>
    <row r="34" spans="1:12" ht="15" thickTop="1">
      <c r="A34" s="100"/>
      <c r="B34" s="54"/>
      <c r="C34" s="54"/>
      <c r="D34" s="54"/>
      <c r="E34" s="54"/>
      <c r="F34" s="54"/>
      <c r="G34" s="54" t="s">
        <v>221</v>
      </c>
      <c r="H34" s="54"/>
      <c r="I34" s="54"/>
      <c r="J34" s="54"/>
      <c r="K34" s="54"/>
      <c r="L34" s="101"/>
    </row>
    <row r="35" spans="1:12" ht="14.25">
      <c r="A35" s="10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101"/>
    </row>
    <row r="36" spans="1:12" ht="15">
      <c r="A36" s="129" t="s">
        <v>173</v>
      </c>
      <c r="B36" s="130"/>
      <c r="C36" s="54"/>
      <c r="D36" s="129" t="s">
        <v>196</v>
      </c>
      <c r="E36" s="96"/>
      <c r="F36" s="130"/>
      <c r="G36" s="54"/>
      <c r="H36" s="54"/>
      <c r="I36" s="129" t="s">
        <v>232</v>
      </c>
      <c r="J36" s="191"/>
      <c r="K36" s="54"/>
      <c r="L36" s="101"/>
    </row>
    <row r="37" spans="1:12" ht="14.25">
      <c r="A37" s="10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101"/>
    </row>
    <row r="38" spans="1:12" ht="15">
      <c r="A38" s="107"/>
      <c r="B38" s="54"/>
      <c r="C38" s="54"/>
      <c r="D38" s="118" t="s">
        <v>169</v>
      </c>
      <c r="E38" s="54"/>
      <c r="F38" s="54"/>
      <c r="G38" s="95"/>
      <c r="H38" s="54"/>
      <c r="I38" s="54"/>
      <c r="J38" s="54"/>
      <c r="K38" s="54"/>
      <c r="L38" s="101"/>
    </row>
    <row r="39" spans="1:12" ht="15">
      <c r="A39" s="125" t="s">
        <v>2</v>
      </c>
      <c r="B39" s="106"/>
      <c r="C39" s="54"/>
      <c r="D39" s="118" t="s">
        <v>170</v>
      </c>
      <c r="E39" s="54"/>
      <c r="F39" s="54"/>
      <c r="G39" s="96"/>
      <c r="H39" s="54"/>
      <c r="I39" s="54"/>
      <c r="J39" s="54"/>
      <c r="K39" s="54"/>
      <c r="L39" s="101"/>
    </row>
    <row r="40" spans="1:12" ht="15.75">
      <c r="A40" s="100" t="s">
        <v>198</v>
      </c>
      <c r="B40" s="54"/>
      <c r="C40" s="54"/>
      <c r="D40" s="54" t="s">
        <v>197</v>
      </c>
      <c r="E40" s="54"/>
      <c r="F40" s="54"/>
      <c r="G40" s="96"/>
      <c r="H40" s="113" t="s">
        <v>191</v>
      </c>
      <c r="I40" s="194"/>
      <c r="J40" s="194"/>
      <c r="K40" s="194"/>
      <c r="L40" s="195"/>
    </row>
    <row r="41" spans="1:12" ht="15">
      <c r="A41" s="100"/>
      <c r="B41" s="54"/>
      <c r="C41" s="54"/>
      <c r="D41" s="54"/>
      <c r="E41" s="54"/>
      <c r="F41" s="54"/>
      <c r="G41" s="54"/>
      <c r="H41" s="54" t="s">
        <v>183</v>
      </c>
      <c r="I41" s="192" t="s">
        <v>233</v>
      </c>
      <c r="J41" s="192"/>
      <c r="K41" s="192"/>
      <c r="L41" s="193"/>
    </row>
    <row r="42" spans="1:12" ht="14.25">
      <c r="A42" s="100"/>
      <c r="B42" s="54"/>
      <c r="C42" s="54"/>
      <c r="D42" s="54"/>
      <c r="E42" s="54"/>
      <c r="F42" s="54"/>
      <c r="G42" s="54"/>
      <c r="H42" s="54"/>
      <c r="I42" s="180" t="s">
        <v>234</v>
      </c>
      <c r="J42" s="180"/>
      <c r="K42" s="180"/>
      <c r="L42" s="181"/>
    </row>
    <row r="43" spans="1:12" ht="15">
      <c r="A43" s="100"/>
      <c r="B43" s="54"/>
      <c r="C43" s="54"/>
      <c r="D43" s="119" t="s">
        <v>190</v>
      </c>
      <c r="E43" s="95"/>
      <c r="F43" s="95"/>
      <c r="G43" s="54"/>
      <c r="H43" s="54"/>
      <c r="I43" s="54"/>
      <c r="J43" s="54"/>
      <c r="K43" s="54"/>
      <c r="L43" s="101"/>
    </row>
    <row r="44" spans="1:12" ht="14.25">
      <c r="A44" s="100"/>
      <c r="B44" s="54"/>
      <c r="C44" s="54"/>
      <c r="D44" s="186" t="s">
        <v>210</v>
      </c>
      <c r="E44" s="186"/>
      <c r="F44" s="186"/>
      <c r="G44" s="54"/>
      <c r="H44" s="54"/>
      <c r="I44" s="54"/>
      <c r="J44" s="54"/>
      <c r="K44" s="54"/>
      <c r="L44" s="101"/>
    </row>
    <row r="45" spans="1:12" ht="15" thickBot="1">
      <c r="A45" s="103"/>
      <c r="B45" s="104"/>
      <c r="C45" s="104"/>
      <c r="D45" s="104"/>
      <c r="E45" s="104"/>
      <c r="F45" s="104"/>
      <c r="G45" s="104"/>
      <c r="H45" s="104"/>
      <c r="I45" s="104"/>
      <c r="J45" s="14"/>
      <c r="K45" s="104"/>
      <c r="L45" s="105"/>
    </row>
    <row r="46" spans="1:12" ht="14.25">
      <c r="A46" s="97"/>
      <c r="B46" s="98"/>
      <c r="C46" s="98"/>
      <c r="D46" s="98"/>
      <c r="E46" s="98"/>
      <c r="F46" s="98"/>
      <c r="G46" s="98"/>
      <c r="H46" s="98"/>
      <c r="I46" s="98"/>
      <c r="J46" s="109"/>
      <c r="K46" s="98"/>
      <c r="L46" s="99"/>
    </row>
    <row r="47" spans="1:12" ht="15.75">
      <c r="A47" s="138" t="s">
        <v>204</v>
      </c>
      <c r="B47" s="139"/>
      <c r="C47" s="140"/>
      <c r="D47" s="139"/>
      <c r="E47" s="139"/>
      <c r="F47" s="139"/>
      <c r="G47" s="139"/>
      <c r="H47" s="139"/>
      <c r="I47" s="120"/>
      <c r="J47" s="121"/>
      <c r="K47" s="116"/>
      <c r="L47" s="117"/>
    </row>
    <row r="48" spans="1:12" ht="12.75">
      <c r="A48" s="112"/>
      <c r="B48" s="2"/>
      <c r="C48" s="2"/>
      <c r="D48" s="2"/>
      <c r="E48" s="2"/>
      <c r="F48" s="2"/>
      <c r="G48" s="2"/>
      <c r="H48" s="2"/>
      <c r="I48" s="2"/>
      <c r="J48" s="2"/>
      <c r="K48" s="2"/>
      <c r="L48" s="13"/>
    </row>
    <row r="49" spans="1:12" ht="14.25">
      <c r="A49" s="100" t="s">
        <v>194</v>
      </c>
      <c r="B49" s="54"/>
      <c r="C49" s="54"/>
      <c r="D49" s="54"/>
      <c r="E49" s="54"/>
      <c r="F49" s="54"/>
      <c r="G49" s="54"/>
      <c r="H49" s="54"/>
      <c r="I49" s="54"/>
      <c r="J49" s="54"/>
      <c r="K49" s="2"/>
      <c r="L49" s="13"/>
    </row>
    <row r="50" spans="1:12" ht="14.25">
      <c r="A50" s="100" t="s">
        <v>202</v>
      </c>
      <c r="B50" s="54"/>
      <c r="C50" s="54"/>
      <c r="D50" s="54"/>
      <c r="E50" s="54"/>
      <c r="F50" s="54"/>
      <c r="G50" s="54"/>
      <c r="H50" s="54"/>
      <c r="I50" s="54"/>
      <c r="J50" s="54"/>
      <c r="K50" s="2"/>
      <c r="L50" s="13"/>
    </row>
    <row r="51" spans="1:12" ht="14.25">
      <c r="A51" s="100" t="s">
        <v>203</v>
      </c>
      <c r="B51" s="54"/>
      <c r="C51" s="54"/>
      <c r="D51" s="54"/>
      <c r="E51" s="54"/>
      <c r="F51" s="54"/>
      <c r="G51" s="54"/>
      <c r="H51" s="54"/>
      <c r="I51" s="54"/>
      <c r="J51" s="54"/>
      <c r="K51" s="2"/>
      <c r="L51" s="13"/>
    </row>
    <row r="52" spans="1:12" ht="14.25">
      <c r="A52" s="100" t="s">
        <v>199</v>
      </c>
      <c r="B52" s="54"/>
      <c r="C52" s="54"/>
      <c r="D52" s="54"/>
      <c r="E52" s="54"/>
      <c r="F52" s="54"/>
      <c r="G52" s="54"/>
      <c r="H52" s="54"/>
      <c r="I52" s="54"/>
      <c r="J52" s="54"/>
      <c r="K52" s="2"/>
      <c r="L52" s="13"/>
    </row>
    <row r="53" spans="1:12" ht="15">
      <c r="A53" s="107"/>
      <c r="B53" s="54" t="s">
        <v>223</v>
      </c>
      <c r="C53" s="152"/>
      <c r="D53" s="152"/>
      <c r="E53" s="152"/>
      <c r="F53" s="152"/>
      <c r="G53" s="152"/>
      <c r="H53" s="152"/>
      <c r="I53" s="152"/>
      <c r="J53" s="54"/>
      <c r="K53" s="2"/>
      <c r="L53" s="13"/>
    </row>
    <row r="54" spans="1:12" ht="14.25">
      <c r="A54" s="100" t="s">
        <v>201</v>
      </c>
      <c r="B54" s="54"/>
      <c r="C54" s="54"/>
      <c r="D54" s="54"/>
      <c r="E54" s="54"/>
      <c r="F54" s="54"/>
      <c r="G54" s="54"/>
      <c r="H54" s="54"/>
      <c r="I54" s="54"/>
      <c r="J54" s="54"/>
      <c r="K54" s="2"/>
      <c r="L54" s="13"/>
    </row>
    <row r="55" spans="1:12" ht="14.25">
      <c r="A55" s="100" t="s">
        <v>205</v>
      </c>
      <c r="B55" s="54"/>
      <c r="C55" s="54"/>
      <c r="D55" s="54"/>
      <c r="E55" s="54"/>
      <c r="F55" s="54"/>
      <c r="G55" s="54"/>
      <c r="H55" s="54"/>
      <c r="I55" s="54"/>
      <c r="J55" s="54"/>
      <c r="K55" s="2"/>
      <c r="L55" s="13"/>
    </row>
    <row r="56" spans="1:12" ht="14.25">
      <c r="A56" s="100" t="s">
        <v>206</v>
      </c>
      <c r="B56" s="54"/>
      <c r="C56" s="54"/>
      <c r="D56" s="54"/>
      <c r="E56" s="54"/>
      <c r="F56" s="54"/>
      <c r="G56" s="54"/>
      <c r="H56" s="54"/>
      <c r="I56" s="54"/>
      <c r="J56" s="54"/>
      <c r="K56" s="2"/>
      <c r="L56" s="13"/>
    </row>
    <row r="57" spans="1:12" ht="15">
      <c r="A57" s="122" t="s">
        <v>208</v>
      </c>
      <c r="B57" s="123"/>
      <c r="C57" s="123"/>
      <c r="D57" s="123"/>
      <c r="E57" s="123"/>
      <c r="F57" s="123"/>
      <c r="G57" s="123"/>
      <c r="H57" s="123"/>
      <c r="I57" s="2"/>
      <c r="J57" s="2"/>
      <c r="K57" s="2"/>
      <c r="L57" s="13"/>
    </row>
    <row r="58" spans="1:12" ht="15">
      <c r="A58" s="122" t="s">
        <v>231</v>
      </c>
      <c r="B58" s="123"/>
      <c r="C58" s="123"/>
      <c r="D58" s="123"/>
      <c r="E58" s="123"/>
      <c r="F58" s="123"/>
      <c r="G58" s="123"/>
      <c r="H58" s="123"/>
      <c r="I58" s="2"/>
      <c r="J58" s="2"/>
      <c r="K58" s="2"/>
      <c r="L58" s="13"/>
    </row>
    <row r="59" spans="1:12" ht="15">
      <c r="A59" s="122"/>
      <c r="B59" s="123" t="s">
        <v>207</v>
      </c>
      <c r="C59" s="123"/>
      <c r="D59" s="123"/>
      <c r="E59" s="123"/>
      <c r="F59" s="123"/>
      <c r="G59" s="123"/>
      <c r="H59" s="123"/>
      <c r="I59" s="2"/>
      <c r="J59" s="2"/>
      <c r="K59" s="2"/>
      <c r="L59" s="13"/>
    </row>
    <row r="60" spans="1:12" ht="15.75" thickBot="1">
      <c r="A60" s="126"/>
      <c r="B60" s="128"/>
      <c r="C60" s="128"/>
      <c r="D60" s="128"/>
      <c r="E60" s="128"/>
      <c r="F60" s="128"/>
      <c r="G60" s="128"/>
      <c r="H60" s="128"/>
      <c r="I60" s="14"/>
      <c r="J60" s="14"/>
      <c r="K60" s="14"/>
      <c r="L60" s="15"/>
    </row>
    <row r="61" spans="1:12" ht="15.75">
      <c r="A61" s="141" t="s">
        <v>200</v>
      </c>
      <c r="B61" s="142"/>
      <c r="C61" s="142"/>
      <c r="D61" s="142"/>
      <c r="E61" s="142"/>
      <c r="F61" s="142"/>
      <c r="G61" s="123"/>
      <c r="H61" s="123"/>
      <c r="I61" s="2"/>
      <c r="J61" s="2"/>
      <c r="K61" s="2"/>
      <c r="L61" s="13"/>
    </row>
    <row r="62" spans="1:12" ht="15.75" thickBot="1">
      <c r="A62" s="122"/>
      <c r="B62" s="123"/>
      <c r="C62" s="123"/>
      <c r="D62" s="123"/>
      <c r="E62" s="123"/>
      <c r="F62" s="123"/>
      <c r="G62" s="123"/>
      <c r="H62" s="123"/>
      <c r="I62" s="2"/>
      <c r="J62" s="2"/>
      <c r="K62" s="2"/>
      <c r="L62" s="13"/>
    </row>
    <row r="63" spans="1:12" ht="16.5" thickBot="1">
      <c r="A63" s="122"/>
      <c r="B63" s="123"/>
      <c r="C63" s="177" t="s">
        <v>195</v>
      </c>
      <c r="D63" s="178"/>
      <c r="E63" s="179"/>
      <c r="F63" s="123"/>
      <c r="G63" s="123"/>
      <c r="H63" s="123"/>
      <c r="I63" s="2"/>
      <c r="J63" s="2"/>
      <c r="K63" s="2"/>
      <c r="L63" s="13"/>
    </row>
    <row r="64" spans="1:12" ht="15">
      <c r="A64" s="122"/>
      <c r="B64" s="123" t="s">
        <v>174</v>
      </c>
      <c r="C64" s="123"/>
      <c r="D64" s="123"/>
      <c r="E64" s="123" t="s">
        <v>178</v>
      </c>
      <c r="F64" s="123"/>
      <c r="G64" s="123"/>
      <c r="H64" s="123"/>
      <c r="I64" s="2"/>
      <c r="J64" s="2"/>
      <c r="K64" s="2"/>
      <c r="L64" s="13"/>
    </row>
    <row r="65" spans="1:12" ht="15">
      <c r="A65" s="122"/>
      <c r="B65" s="123" t="s">
        <v>175</v>
      </c>
      <c r="C65" s="123"/>
      <c r="D65" s="123"/>
      <c r="E65" s="123" t="s">
        <v>179</v>
      </c>
      <c r="F65" s="123"/>
      <c r="G65" s="123"/>
      <c r="H65" s="123"/>
      <c r="I65" s="2"/>
      <c r="J65" s="2"/>
      <c r="K65" s="2"/>
      <c r="L65" s="13"/>
    </row>
    <row r="66" spans="1:12" ht="15">
      <c r="A66" s="122"/>
      <c r="B66" s="123" t="s">
        <v>176</v>
      </c>
      <c r="C66" s="123"/>
      <c r="D66" s="123"/>
      <c r="E66" s="123" t="s">
        <v>180</v>
      </c>
      <c r="F66" s="123"/>
      <c r="G66" s="123"/>
      <c r="H66" s="123"/>
      <c r="I66" s="2"/>
      <c r="J66" s="2"/>
      <c r="K66" s="2"/>
      <c r="L66" s="13"/>
    </row>
    <row r="67" spans="1:12" ht="15">
      <c r="A67" s="122"/>
      <c r="B67" s="123" t="s">
        <v>177</v>
      </c>
      <c r="C67" s="123"/>
      <c r="D67" s="124"/>
      <c r="E67" s="124" t="s">
        <v>181</v>
      </c>
      <c r="F67" s="123"/>
      <c r="G67" s="123"/>
      <c r="H67" s="123"/>
      <c r="I67" s="2"/>
      <c r="J67" s="2"/>
      <c r="K67" s="2"/>
      <c r="L67" s="13"/>
    </row>
    <row r="68" spans="1:12" ht="15.75" thickBot="1">
      <c r="A68" s="122"/>
      <c r="B68" s="123"/>
      <c r="C68" s="123"/>
      <c r="D68" s="124"/>
      <c r="E68" s="124"/>
      <c r="F68" s="123"/>
      <c r="G68" s="123"/>
      <c r="H68" s="123"/>
      <c r="I68" s="2"/>
      <c r="J68" s="2"/>
      <c r="K68" s="2"/>
      <c r="L68" s="13"/>
    </row>
    <row r="69" spans="1:12" ht="16.5" thickBot="1">
      <c r="A69" s="122"/>
      <c r="B69" s="123"/>
      <c r="C69" s="177" t="s">
        <v>211</v>
      </c>
      <c r="D69" s="178"/>
      <c r="E69" s="179"/>
      <c r="F69" s="123"/>
      <c r="G69" s="123"/>
      <c r="H69" s="123"/>
      <c r="I69" s="2"/>
      <c r="J69" s="2"/>
      <c r="K69" s="2"/>
      <c r="L69" s="13"/>
    </row>
    <row r="70" spans="1:12" ht="15.75" thickBot="1">
      <c r="A70" s="126"/>
      <c r="B70" s="127" t="s">
        <v>182</v>
      </c>
      <c r="C70" s="128"/>
      <c r="D70" s="128"/>
      <c r="E70" s="128"/>
      <c r="F70" s="128"/>
      <c r="G70" s="128"/>
      <c r="H70" s="128"/>
      <c r="I70" s="14"/>
      <c r="J70" s="14"/>
      <c r="K70" s="14"/>
      <c r="L70" s="15"/>
    </row>
    <row r="71" spans="1:12" ht="15">
      <c r="A71" s="131" t="s">
        <v>212</v>
      </c>
      <c r="B71" s="162"/>
      <c r="C71" s="163"/>
      <c r="D71" s="147"/>
      <c r="E71" s="94" t="s">
        <v>217</v>
      </c>
      <c r="F71" s="132"/>
      <c r="G71" s="148"/>
      <c r="H71" s="132" t="s">
        <v>218</v>
      </c>
      <c r="I71" s="166">
        <f>J33</f>
        <v>80682.99650000001</v>
      </c>
      <c r="J71" s="166"/>
      <c r="K71" s="164" t="str">
        <f>B6</f>
        <v>DONAN L. SAZON</v>
      </c>
      <c r="L71" s="165"/>
    </row>
    <row r="72" spans="1:12" ht="13.5" thickBot="1">
      <c r="A72" s="133"/>
      <c r="B72" s="14"/>
      <c r="C72" s="14"/>
      <c r="D72" s="14"/>
      <c r="E72" s="14"/>
      <c r="F72" s="14"/>
      <c r="G72" s="14"/>
      <c r="H72" s="14"/>
      <c r="I72" s="14"/>
      <c r="J72" s="14"/>
      <c r="K72" s="167" t="s">
        <v>219</v>
      </c>
      <c r="L72" s="168"/>
    </row>
  </sheetData>
  <sheetProtection/>
  <mergeCells count="26">
    <mergeCell ref="J9:K9"/>
    <mergeCell ref="J18:L18"/>
    <mergeCell ref="D44:F44"/>
    <mergeCell ref="J30:K30"/>
    <mergeCell ref="J31:K31"/>
    <mergeCell ref="J32:K32"/>
    <mergeCell ref="J33:K33"/>
    <mergeCell ref="E21:H21"/>
    <mergeCell ref="J10:K10"/>
    <mergeCell ref="I42:L42"/>
    <mergeCell ref="B24:C24"/>
    <mergeCell ref="J28:K28"/>
    <mergeCell ref="C63:E63"/>
    <mergeCell ref="C69:E69"/>
    <mergeCell ref="I41:L41"/>
    <mergeCell ref="J26:L26"/>
    <mergeCell ref="B7:D7"/>
    <mergeCell ref="F15:G15"/>
    <mergeCell ref="B71:C71"/>
    <mergeCell ref="K71:L71"/>
    <mergeCell ref="I71:J71"/>
    <mergeCell ref="K72:L72"/>
    <mergeCell ref="J11:K11"/>
    <mergeCell ref="J17:L17"/>
    <mergeCell ref="J12:K12"/>
    <mergeCell ref="J25:L25"/>
  </mergeCells>
  <printOptions/>
  <pageMargins left="0.75" right="0.25" top="0.25" bottom="0.25" header="0.3" footer="0.3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and Admin Service</dc:creator>
  <cp:keywords/>
  <dc:description/>
  <cp:lastModifiedBy>cmconti</cp:lastModifiedBy>
  <cp:lastPrinted>2019-04-22T06:48:53Z</cp:lastPrinted>
  <dcterms:created xsi:type="dcterms:W3CDTF">1998-02-19T23:11:19Z</dcterms:created>
  <dcterms:modified xsi:type="dcterms:W3CDTF">2019-09-05T08:01:41Z</dcterms:modified>
  <cp:category/>
  <cp:version/>
  <cp:contentType/>
  <cp:contentStatus/>
</cp:coreProperties>
</file>